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X:\_Шаблоны, прейскуранты, приказы\"/>
    </mc:Choice>
  </mc:AlternateContent>
  <xr:revisionPtr revIDLastSave="0" documentId="13_ncr:1_{C8AB2B00-535E-4BED-8D07-B6DF3E3D0BD5}" xr6:coauthVersionLast="45" xr6:coauthVersionMax="45" xr10:uidLastSave="{00000000-0000-0000-0000-000000000000}"/>
  <bookViews>
    <workbookView xWindow="-19320" yWindow="855" windowWidth="19440" windowHeight="15000" xr2:uid="{00000000-000D-0000-FFFF-FFFF00000000}"/>
  </bookViews>
  <sheets>
    <sheet name="Расчет" sheetId="1" r:id="rId1"/>
    <sheet name="Расчет за ед от количества " sheetId="2" state="hidden" r:id="rId2"/>
  </sheets>
  <definedNames>
    <definedName name="_xlnm.Print_Area" localSheetId="0">Расчет!$A$3:$E$103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41" i="1"/>
  <c r="G18" i="1"/>
  <c r="G12" i="1"/>
  <c r="G44" i="1"/>
  <c r="C60" i="1"/>
  <c r="D43" i="1" s="1"/>
  <c r="E43" i="1" s="1"/>
  <c r="B4" i="2"/>
  <c r="B5" i="2" s="1"/>
  <c r="C61" i="1" s="1"/>
  <c r="AF92" i="1"/>
  <c r="AF91" i="1"/>
  <c r="AF90" i="1"/>
  <c r="AF89" i="1"/>
  <c r="AF87" i="1"/>
  <c r="AF86" i="1"/>
  <c r="AF85" i="1"/>
  <c r="AF84" i="1"/>
  <c r="AF83" i="1"/>
  <c r="AF82" i="1"/>
  <c r="AF80" i="1"/>
  <c r="AF79" i="1"/>
  <c r="AF73" i="1"/>
  <c r="AF72" i="1"/>
  <c r="AF71" i="1"/>
  <c r="AF70" i="1"/>
  <c r="AF69" i="1"/>
  <c r="AF68" i="1"/>
  <c r="AF67" i="1"/>
  <c r="AF66" i="1"/>
  <c r="AF65" i="1"/>
  <c r="AF94" i="1"/>
  <c r="AD8" i="1"/>
  <c r="AE51" i="1" s="1"/>
  <c r="AF51" i="1" s="1"/>
  <c r="AC80" i="1"/>
  <c r="Z80" i="1"/>
  <c r="W80" i="1"/>
  <c r="T80" i="1"/>
  <c r="Q80" i="1"/>
  <c r="N80" i="1"/>
  <c r="K80" i="1"/>
  <c r="E80" i="1"/>
  <c r="AC79" i="1"/>
  <c r="Z79" i="1"/>
  <c r="W79" i="1"/>
  <c r="T79" i="1"/>
  <c r="Q79" i="1"/>
  <c r="N79" i="1"/>
  <c r="K79" i="1"/>
  <c r="E79" i="1"/>
  <c r="G78" i="1"/>
  <c r="G81" i="1"/>
  <c r="G88" i="1"/>
  <c r="AC92" i="1"/>
  <c r="Z92" i="1"/>
  <c r="W92" i="1"/>
  <c r="T92" i="1"/>
  <c r="Q92" i="1"/>
  <c r="N92" i="1"/>
  <c r="K92" i="1"/>
  <c r="E92" i="1"/>
  <c r="AC91" i="1"/>
  <c r="Z91" i="1"/>
  <c r="W91" i="1"/>
  <c r="T91" i="1"/>
  <c r="Q91" i="1"/>
  <c r="N91" i="1"/>
  <c r="K91" i="1"/>
  <c r="E91" i="1"/>
  <c r="AC90" i="1"/>
  <c r="Z90" i="1"/>
  <c r="W90" i="1"/>
  <c r="T90" i="1"/>
  <c r="Q90" i="1"/>
  <c r="N90" i="1"/>
  <c r="K90" i="1"/>
  <c r="E90" i="1"/>
  <c r="AC89" i="1"/>
  <c r="Z89" i="1"/>
  <c r="W89" i="1"/>
  <c r="T89" i="1"/>
  <c r="Q89" i="1"/>
  <c r="N89" i="1"/>
  <c r="K89" i="1"/>
  <c r="E89" i="1"/>
  <c r="AC87" i="1"/>
  <c r="Z87" i="1"/>
  <c r="W87" i="1"/>
  <c r="T87" i="1"/>
  <c r="Q87" i="1"/>
  <c r="N87" i="1"/>
  <c r="K87" i="1"/>
  <c r="E87" i="1"/>
  <c r="AC86" i="1"/>
  <c r="Z86" i="1"/>
  <c r="W86" i="1"/>
  <c r="T86" i="1"/>
  <c r="Q86" i="1"/>
  <c r="N86" i="1"/>
  <c r="K86" i="1"/>
  <c r="E86" i="1"/>
  <c r="AC85" i="1"/>
  <c r="Z85" i="1"/>
  <c r="W85" i="1"/>
  <c r="T85" i="1"/>
  <c r="Q85" i="1"/>
  <c r="N85" i="1"/>
  <c r="K85" i="1"/>
  <c r="E85" i="1"/>
  <c r="AC84" i="1"/>
  <c r="Z84" i="1"/>
  <c r="W84" i="1"/>
  <c r="T84" i="1"/>
  <c r="Q84" i="1"/>
  <c r="N84" i="1"/>
  <c r="K84" i="1"/>
  <c r="E84" i="1"/>
  <c r="AC83" i="1"/>
  <c r="Z83" i="1"/>
  <c r="W83" i="1"/>
  <c r="T83" i="1"/>
  <c r="Q83" i="1"/>
  <c r="N83" i="1"/>
  <c r="K83" i="1"/>
  <c r="E83" i="1"/>
  <c r="AC82" i="1"/>
  <c r="Z82" i="1"/>
  <c r="W82" i="1"/>
  <c r="T82" i="1"/>
  <c r="Q82" i="1"/>
  <c r="N82" i="1"/>
  <c r="K82" i="1"/>
  <c r="E82" i="1"/>
  <c r="G59" i="1"/>
  <c r="G58" i="1"/>
  <c r="AC73" i="1"/>
  <c r="AC72" i="1"/>
  <c r="AC71" i="1"/>
  <c r="AC70" i="1"/>
  <c r="AC69" i="1"/>
  <c r="AC68" i="1"/>
  <c r="AC67" i="1"/>
  <c r="AC66" i="1"/>
  <c r="AC65" i="1"/>
  <c r="AA8" i="1"/>
  <c r="AB41" i="1" s="1"/>
  <c r="AC41" i="1" s="1"/>
  <c r="G42" i="1"/>
  <c r="G45" i="1"/>
  <c r="G63" i="1" s="1"/>
  <c r="G74" i="1" s="1"/>
  <c r="G46" i="1"/>
  <c r="G38" i="1"/>
  <c r="G37" i="1"/>
  <c r="Z73" i="1"/>
  <c r="Z72" i="1"/>
  <c r="Z71" i="1"/>
  <c r="Z70" i="1"/>
  <c r="Z69" i="1"/>
  <c r="Z68" i="1"/>
  <c r="Z67" i="1"/>
  <c r="Z66" i="1"/>
  <c r="Z65" i="1"/>
  <c r="Z94" i="1"/>
  <c r="X8" i="1"/>
  <c r="Q70" i="1"/>
  <c r="Q69" i="1"/>
  <c r="Q68" i="1"/>
  <c r="W70" i="1"/>
  <c r="W69" i="1"/>
  <c r="W68" i="1"/>
  <c r="T70" i="1"/>
  <c r="T69" i="1"/>
  <c r="T68" i="1"/>
  <c r="T65" i="1"/>
  <c r="T66" i="1"/>
  <c r="T67" i="1"/>
  <c r="T71" i="1"/>
  <c r="T72" i="1"/>
  <c r="T73" i="1"/>
  <c r="N73" i="1"/>
  <c r="N72" i="1"/>
  <c r="N71" i="1"/>
  <c r="N70" i="1"/>
  <c r="N69" i="1"/>
  <c r="N68" i="1"/>
  <c r="N67" i="1"/>
  <c r="N66" i="1"/>
  <c r="N65" i="1"/>
  <c r="N94" i="1"/>
  <c r="K68" i="1"/>
  <c r="K69" i="1"/>
  <c r="K70" i="1"/>
  <c r="K94" i="1"/>
  <c r="K71" i="1"/>
  <c r="E68" i="1"/>
  <c r="E69" i="1"/>
  <c r="E70" i="1"/>
  <c r="E71" i="1"/>
  <c r="Q73" i="1"/>
  <c r="Q72" i="1"/>
  <c r="Q71" i="1"/>
  <c r="Q67" i="1"/>
  <c r="Q66" i="1"/>
  <c r="Q65" i="1"/>
  <c r="O8" i="1"/>
  <c r="L8" i="1"/>
  <c r="M41" i="1" s="1"/>
  <c r="N41" i="1" s="1"/>
  <c r="R8" i="1"/>
  <c r="S41" i="1" s="1"/>
  <c r="T41" i="1" s="1"/>
  <c r="S48" i="1"/>
  <c r="T48" i="1" s="1"/>
  <c r="U8" i="1"/>
  <c r="V41" i="1" s="1"/>
  <c r="W41" i="1" s="1"/>
  <c r="W73" i="1"/>
  <c r="W72" i="1"/>
  <c r="W71" i="1"/>
  <c r="W67" i="1"/>
  <c r="W66" i="1"/>
  <c r="W65" i="1"/>
  <c r="K65" i="1"/>
  <c r="K73" i="1"/>
  <c r="K72" i="1"/>
  <c r="K67" i="1"/>
  <c r="K66" i="1"/>
  <c r="E66" i="1"/>
  <c r="E67" i="1"/>
  <c r="E72" i="1"/>
  <c r="E73" i="1"/>
  <c r="E65" i="1"/>
  <c r="G15" i="1"/>
  <c r="I8" i="1"/>
  <c r="J41" i="1" s="1"/>
  <c r="K41" i="1" s="1"/>
  <c r="D2" i="2"/>
  <c r="G13" i="1"/>
  <c r="G31" i="1"/>
  <c r="G21" i="1"/>
  <c r="G24" i="1"/>
  <c r="G25" i="1"/>
  <c r="G29" i="1"/>
  <c r="G30" i="1"/>
  <c r="G48" i="1"/>
  <c r="G56" i="1"/>
  <c r="G22" i="1"/>
  <c r="G23" i="1"/>
  <c r="G26" i="1"/>
  <c r="G20" i="1"/>
  <c r="G10" i="1"/>
  <c r="G11" i="1"/>
  <c r="G16" i="1"/>
  <c r="G17" i="1"/>
  <c r="G19" i="1"/>
  <c r="G32" i="1"/>
  <c r="G33" i="1"/>
  <c r="G47" i="1"/>
  <c r="G55" i="1"/>
  <c r="G9" i="1"/>
  <c r="AB42" i="1"/>
  <c r="AC42" i="1" s="1"/>
  <c r="AE59" i="1"/>
  <c r="AF59" i="1" s="1"/>
  <c r="AB22" i="1"/>
  <c r="AC22" i="1" s="1"/>
  <c r="AB16" i="1"/>
  <c r="AC16" i="1" s="1"/>
  <c r="S26" i="1"/>
  <c r="T26" i="1" s="1"/>
  <c r="S46" i="1"/>
  <c r="T46" i="1" s="1"/>
  <c r="S11" i="1"/>
  <c r="T11" i="1"/>
  <c r="S78" i="1"/>
  <c r="T78" i="1" s="1"/>
  <c r="S37" i="1"/>
  <c r="T37" i="1" s="1"/>
  <c r="S56" i="1"/>
  <c r="T56" i="1" s="1"/>
  <c r="S9" i="1"/>
  <c r="T9" i="1" s="1"/>
  <c r="S81" i="1"/>
  <c r="T81" i="1" s="1"/>
  <c r="S20" i="1"/>
  <c r="T20" i="1" s="1"/>
  <c r="AB9" i="1"/>
  <c r="AC9" i="1" s="1"/>
  <c r="AB17" i="1"/>
  <c r="AC17" i="1" s="1"/>
  <c r="AB26" i="1"/>
  <c r="AC26" i="1" s="1"/>
  <c r="AB51" i="1"/>
  <c r="AC51" i="1" s="1"/>
  <c r="AB78" i="1"/>
  <c r="AC78" i="1" s="1"/>
  <c r="AC102" i="1" s="1"/>
  <c r="AB49" i="1"/>
  <c r="AC49" i="1" s="1"/>
  <c r="D41" i="1"/>
  <c r="E41" i="1" s="1"/>
  <c r="AB29" i="1"/>
  <c r="AC29" i="1" s="1"/>
  <c r="S22" i="1"/>
  <c r="T22" i="1"/>
  <c r="S44" i="1"/>
  <c r="T44" i="1" s="1"/>
  <c r="S88" i="1"/>
  <c r="T88" i="1" s="1"/>
  <c r="S33" i="1"/>
  <c r="T33" i="1" s="1"/>
  <c r="S36" i="1"/>
  <c r="T36" i="1" s="1"/>
  <c r="S35" i="1"/>
  <c r="T35" i="1" s="1"/>
  <c r="S50" i="1"/>
  <c r="T50" i="1" s="1"/>
  <c r="S10" i="1"/>
  <c r="T10" i="1" s="1"/>
  <c r="S38" i="1"/>
  <c r="T38" i="1"/>
  <c r="S19" i="1"/>
  <c r="T19" i="1" s="1"/>
  <c r="S28" i="1"/>
  <c r="T28" i="1" s="1"/>
  <c r="S54" i="1"/>
  <c r="T54" i="1" s="1"/>
  <c r="S51" i="1"/>
  <c r="T51" i="1" s="1"/>
  <c r="S49" i="1"/>
  <c r="T49" i="1" s="1"/>
  <c r="S58" i="1"/>
  <c r="T58" i="1" s="1"/>
  <c r="S25" i="1"/>
  <c r="T25" i="1" s="1"/>
  <c r="S17" i="1"/>
  <c r="T17" i="1"/>
  <c r="S15" i="1"/>
  <c r="T15" i="1" s="1"/>
  <c r="S53" i="1"/>
  <c r="T53" i="1" s="1"/>
  <c r="S31" i="1"/>
  <c r="T31" i="1" s="1"/>
  <c r="S13" i="1"/>
  <c r="T13" i="1" s="1"/>
  <c r="S16" i="1"/>
  <c r="T16" i="1" s="1"/>
  <c r="S59" i="1"/>
  <c r="T59" i="1" s="1"/>
  <c r="S47" i="1"/>
  <c r="T47" i="1" s="1"/>
  <c r="S29" i="1"/>
  <c r="T29" i="1"/>
  <c r="S30" i="1"/>
  <c r="T30" i="1" s="1"/>
  <c r="S55" i="1"/>
  <c r="T55" i="1" s="1"/>
  <c r="S21" i="1"/>
  <c r="T21" i="1" s="1"/>
  <c r="S23" i="1"/>
  <c r="T23" i="1" s="1"/>
  <c r="S32" i="1"/>
  <c r="T32" i="1" s="1"/>
  <c r="S24" i="1"/>
  <c r="T24" i="1" s="1"/>
  <c r="S42" i="1"/>
  <c r="T42" i="1" s="1"/>
  <c r="S45" i="1"/>
  <c r="T45" i="1"/>
  <c r="Q94" i="1"/>
  <c r="E2" i="2"/>
  <c r="V9" i="1"/>
  <c r="W9" i="1" s="1"/>
  <c r="V11" i="1"/>
  <c r="W11" i="1" s="1"/>
  <c r="V24" i="1"/>
  <c r="W24" i="1" s="1"/>
  <c r="V55" i="1"/>
  <c r="W55" i="1" s="1"/>
  <c r="V17" i="1"/>
  <c r="W17" i="1" s="1"/>
  <c r="V19" i="1"/>
  <c r="W19" i="1" s="1"/>
  <c r="V36" i="1"/>
  <c r="W36" i="1" s="1"/>
  <c r="V56" i="1"/>
  <c r="W56" i="1" s="1"/>
  <c r="V25" i="1"/>
  <c r="W25" i="1" s="1"/>
  <c r="V54" i="1"/>
  <c r="W54" i="1" s="1"/>
  <c r="P35" i="1"/>
  <c r="Q35" i="1" s="1"/>
  <c r="Y59" i="1"/>
  <c r="Z59" i="1" s="1"/>
  <c r="J55" i="1"/>
  <c r="K55" i="1" s="1"/>
  <c r="J16" i="1"/>
  <c r="K16" i="1" s="1"/>
  <c r="J56" i="1"/>
  <c r="K56" i="1" s="1"/>
  <c r="J25" i="1"/>
  <c r="K25" i="1" s="1"/>
  <c r="F2" i="2"/>
  <c r="Y36" i="1"/>
  <c r="Z36" i="1" s="1"/>
  <c r="J88" i="1"/>
  <c r="K88" i="1"/>
  <c r="J45" i="1"/>
  <c r="K45" i="1" s="1"/>
  <c r="V31" i="1"/>
  <c r="W31" i="1" s="1"/>
  <c r="V49" i="1"/>
  <c r="W49" i="1"/>
  <c r="J35" i="1"/>
  <c r="K35" i="1" s="1"/>
  <c r="J15" i="1"/>
  <c r="K15" i="1" s="1"/>
  <c r="J59" i="1"/>
  <c r="K59" i="1" s="1"/>
  <c r="J42" i="1"/>
  <c r="K42" i="1" s="1"/>
  <c r="Y15" i="1"/>
  <c r="Z15" i="1" s="1"/>
  <c r="J21" i="1"/>
  <c r="K21" i="1" s="1"/>
  <c r="V48" i="1"/>
  <c r="W48" i="1" s="1"/>
  <c r="J24" i="1"/>
  <c r="K24" i="1" s="1"/>
  <c r="J10" i="1"/>
  <c r="K10" i="1" s="1"/>
  <c r="J37" i="1"/>
  <c r="K37" i="1" s="1"/>
  <c r="J23" i="1"/>
  <c r="K23" i="1"/>
  <c r="J11" i="1"/>
  <c r="K11" i="1" s="1"/>
  <c r="J50" i="1"/>
  <c r="K50" i="1" s="1"/>
  <c r="J26" i="1"/>
  <c r="K26" i="1" s="1"/>
  <c r="J46" i="1"/>
  <c r="K46" i="1" s="1"/>
  <c r="V33" i="1"/>
  <c r="W33" i="1" s="1"/>
  <c r="V59" i="1"/>
  <c r="W59" i="1" s="1"/>
  <c r="V22" i="1"/>
  <c r="W22" i="1" s="1"/>
  <c r="V29" i="1"/>
  <c r="W29" i="1"/>
  <c r="V37" i="1"/>
  <c r="W37" i="1" s="1"/>
  <c r="V28" i="1"/>
  <c r="W28" i="1" s="1"/>
  <c r="V53" i="1"/>
  <c r="W53" i="1" s="1"/>
  <c r="V23" i="1"/>
  <c r="W23" i="1" s="1"/>
  <c r="Y24" i="1"/>
  <c r="Z24" i="1" s="1"/>
  <c r="Y29" i="1"/>
  <c r="Z29" i="1" s="1"/>
  <c r="J13" i="1"/>
  <c r="K13" i="1" s="1"/>
  <c r="J22" i="1"/>
  <c r="K22" i="1" s="1"/>
  <c r="V50" i="1"/>
  <c r="W50" i="1" s="1"/>
  <c r="J38" i="1"/>
  <c r="K38" i="1" s="1"/>
  <c r="J51" i="1"/>
  <c r="K51" i="1" s="1"/>
  <c r="J81" i="1"/>
  <c r="K81" i="1" s="1"/>
  <c r="J53" i="1"/>
  <c r="K53" i="1" s="1"/>
  <c r="J36" i="1"/>
  <c r="K36" i="1"/>
  <c r="J29" i="1"/>
  <c r="K29" i="1" s="1"/>
  <c r="J78" i="1"/>
  <c r="K78" i="1" s="1"/>
  <c r="K102" i="1" s="1"/>
  <c r="V13" i="1"/>
  <c r="W13" i="1" s="1"/>
  <c r="V51" i="1"/>
  <c r="W51" i="1" s="1"/>
  <c r="V15" i="1"/>
  <c r="W15" i="1" s="1"/>
  <c r="J30" i="1"/>
  <c r="K30" i="1" s="1"/>
  <c r="J17" i="1"/>
  <c r="K17" i="1" s="1"/>
  <c r="J9" i="1"/>
  <c r="K9" i="1" s="1"/>
  <c r="J33" i="1"/>
  <c r="K33" i="1" s="1"/>
  <c r="J44" i="1"/>
  <c r="K44" i="1" s="1"/>
  <c r="J28" i="1"/>
  <c r="K28" i="1" s="1"/>
  <c r="J54" i="1"/>
  <c r="K54" i="1"/>
  <c r="J49" i="1"/>
  <c r="K49" i="1" s="1"/>
  <c r="V30" i="1"/>
  <c r="W30" i="1" s="1"/>
  <c r="V20" i="1"/>
  <c r="W20" i="1" s="1"/>
  <c r="V46" i="1"/>
  <c r="W46" i="1" s="1"/>
  <c r="V45" i="1"/>
  <c r="W45" i="1" s="1"/>
  <c r="V38" i="1"/>
  <c r="W38" i="1" s="1"/>
  <c r="V88" i="1"/>
  <c r="W88" i="1" s="1"/>
  <c r="V16" i="1"/>
  <c r="W16" i="1"/>
  <c r="V44" i="1"/>
  <c r="W44" i="1" s="1"/>
  <c r="V10" i="1"/>
  <c r="W10" i="1" s="1"/>
  <c r="Y46" i="1"/>
  <c r="Z46" i="1" s="1"/>
  <c r="J32" i="1"/>
  <c r="K32" i="1" s="1"/>
  <c r="J19" i="1"/>
  <c r="K19" i="1" s="1"/>
  <c r="J47" i="1"/>
  <c r="K47" i="1"/>
  <c r="J31" i="1"/>
  <c r="K31" i="1" s="1"/>
  <c r="J48" i="1"/>
  <c r="K48" i="1"/>
  <c r="J20" i="1"/>
  <c r="K20" i="1" s="1"/>
  <c r="J58" i="1"/>
  <c r="K58" i="1"/>
  <c r="V35" i="1"/>
  <c r="W35" i="1" s="1"/>
  <c r="V78" i="1"/>
  <c r="W78" i="1" s="1"/>
  <c r="W102" i="1" s="1"/>
  <c r="V81" i="1"/>
  <c r="W81" i="1" s="1"/>
  <c r="V32" i="1"/>
  <c r="W32" i="1" s="1"/>
  <c r="V47" i="1"/>
  <c r="W47" i="1" s="1"/>
  <c r="V26" i="1"/>
  <c r="W26" i="1" s="1"/>
  <c r="V21" i="1"/>
  <c r="W21" i="1" s="1"/>
  <c r="V58" i="1"/>
  <c r="W58" i="1" s="1"/>
  <c r="V42" i="1"/>
  <c r="W42" i="1"/>
  <c r="G2" i="2"/>
  <c r="H2" i="2"/>
  <c r="M54" i="1"/>
  <c r="N54" i="1" s="1"/>
  <c r="M51" i="1"/>
  <c r="N51" i="1" s="1"/>
  <c r="M46" i="1"/>
  <c r="N46" i="1" s="1"/>
  <c r="M22" i="1"/>
  <c r="N22" i="1" s="1"/>
  <c r="M42" i="1"/>
  <c r="N42" i="1" s="1"/>
  <c r="M53" i="1"/>
  <c r="N53" i="1" s="1"/>
  <c r="M35" i="1"/>
  <c r="N35" i="1" s="1"/>
  <c r="M49" i="1"/>
  <c r="N49" i="1" s="1"/>
  <c r="M20" i="1"/>
  <c r="N20" i="1" s="1"/>
  <c r="M16" i="1"/>
  <c r="N16" i="1" s="1"/>
  <c r="M15" i="1"/>
  <c r="N15" i="1" s="1"/>
  <c r="M50" i="1"/>
  <c r="N50" i="1" s="1"/>
  <c r="D21" i="1"/>
  <c r="E21" i="1" s="1"/>
  <c r="I2" i="2"/>
  <c r="D52" i="1"/>
  <c r="E52" i="1" s="1"/>
  <c r="D12" i="1"/>
  <c r="E12" i="1" s="1"/>
  <c r="D36" i="1"/>
  <c r="E36" i="1" s="1"/>
  <c r="D25" i="1"/>
  <c r="D35" i="1"/>
  <c r="E35" i="1" s="1"/>
  <c r="D57" i="1"/>
  <c r="E57" i="1"/>
  <c r="D39" i="1"/>
  <c r="E39" i="1" s="1"/>
  <c r="D29" i="1"/>
  <c r="D20" i="1"/>
  <c r="D58" i="1"/>
  <c r="D54" i="1"/>
  <c r="E54" i="1" s="1"/>
  <c r="D32" i="1"/>
  <c r="E32" i="1" s="1"/>
  <c r="D40" i="1"/>
  <c r="E40" i="1" s="1"/>
  <c r="D15" i="1"/>
  <c r="E15" i="1" s="1"/>
  <c r="D33" i="1"/>
  <c r="E33" i="1" s="1"/>
  <c r="D48" i="1"/>
  <c r="E48" i="1"/>
  <c r="D44" i="1"/>
  <c r="E44" i="1"/>
  <c r="D37" i="1"/>
  <c r="D31" i="1"/>
  <c r="E31" i="1" s="1"/>
  <c r="D10" i="1"/>
  <c r="E10" i="1" s="1"/>
  <c r="D51" i="1"/>
  <c r="E51" i="1" s="1"/>
  <c r="D28" i="1"/>
  <c r="E28" i="1" s="1"/>
  <c r="D45" i="1"/>
  <c r="E45" i="1" s="1"/>
  <c r="D46" i="1"/>
  <c r="E46" i="1" s="1"/>
  <c r="D11" i="1"/>
  <c r="E11" i="1" s="1"/>
  <c r="D34" i="1"/>
  <c r="E34" i="1"/>
  <c r="D49" i="1"/>
  <c r="E49" i="1" s="1"/>
  <c r="D50" i="1"/>
  <c r="E50" i="1" s="1"/>
  <c r="D59" i="1"/>
  <c r="E59" i="1"/>
  <c r="D53" i="1"/>
  <c r="E53" i="1" s="1"/>
  <c r="D19" i="1"/>
  <c r="E19" i="1" s="1"/>
  <c r="D56" i="1"/>
  <c r="E56" i="1" s="1"/>
  <c r="D22" i="1"/>
  <c r="E22" i="1" s="1"/>
  <c r="D47" i="1"/>
  <c r="D24" i="1"/>
  <c r="E24" i="1" s="1"/>
  <c r="D14" i="1"/>
  <c r="E14" i="1" s="1"/>
  <c r="D38" i="1"/>
  <c r="E38" i="1" s="1"/>
  <c r="D42" i="1"/>
  <c r="E42" i="1" s="1"/>
  <c r="D30" i="1"/>
  <c r="E30" i="1" s="1"/>
  <c r="D55" i="1"/>
  <c r="E55" i="1"/>
  <c r="D13" i="1"/>
  <c r="E13" i="1" s="1"/>
  <c r="D17" i="1"/>
  <c r="E17" i="1"/>
  <c r="D26" i="1"/>
  <c r="E26" i="1" s="1"/>
  <c r="D18" i="1"/>
  <c r="E18" i="1" s="1"/>
  <c r="D27" i="1"/>
  <c r="E27" i="1" s="1"/>
  <c r="D9" i="1"/>
  <c r="E9" i="1" s="1"/>
  <c r="D23" i="1"/>
  <c r="E23" i="1" s="1"/>
  <c r="D16" i="1"/>
  <c r="E16" i="1"/>
  <c r="P81" i="1"/>
  <c r="Q81" i="1" s="1"/>
  <c r="P59" i="1"/>
  <c r="Q59" i="1" s="1"/>
  <c r="P13" i="1"/>
  <c r="Q13" i="1" s="1"/>
  <c r="P11" i="1"/>
  <c r="Q11" i="1" s="1"/>
  <c r="P21" i="1"/>
  <c r="Q21" i="1" s="1"/>
  <c r="P56" i="1"/>
  <c r="Q56" i="1" s="1"/>
  <c r="P38" i="1"/>
  <c r="Q38" i="1" s="1"/>
  <c r="P23" i="1"/>
  <c r="Q23" i="1"/>
  <c r="P22" i="1"/>
  <c r="Q22" i="1" s="1"/>
  <c r="P37" i="1"/>
  <c r="Q37" i="1" s="1"/>
  <c r="P44" i="1"/>
  <c r="Q44" i="1" s="1"/>
  <c r="P47" i="1"/>
  <c r="Q47" i="1" s="1"/>
  <c r="P42" i="1"/>
  <c r="Q42" i="1" s="1"/>
  <c r="P33" i="1"/>
  <c r="Q33" i="1" s="1"/>
  <c r="P26" i="1"/>
  <c r="Q26" i="1" s="1"/>
  <c r="P24" i="1"/>
  <c r="Q24" i="1"/>
  <c r="P48" i="1"/>
  <c r="Q48" i="1" s="1"/>
  <c r="P9" i="1"/>
  <c r="Q9" i="1" s="1"/>
  <c r="P46" i="1"/>
  <c r="Q46" i="1" s="1"/>
  <c r="P45" i="1"/>
  <c r="Q45" i="1" s="1"/>
  <c r="P58" i="1"/>
  <c r="Q58" i="1" s="1"/>
  <c r="P15" i="1"/>
  <c r="Q15" i="1" s="1"/>
  <c r="P32" i="1"/>
  <c r="Q32" i="1" s="1"/>
  <c r="P41" i="1"/>
  <c r="Q41" i="1"/>
  <c r="P29" i="1"/>
  <c r="Q29" i="1" s="1"/>
  <c r="P53" i="1"/>
  <c r="Q53" i="1" s="1"/>
  <c r="P19" i="1"/>
  <c r="Q19" i="1" s="1"/>
  <c r="P31" i="1"/>
  <c r="Q31" i="1" s="1"/>
  <c r="P88" i="1"/>
  <c r="Q88" i="1" s="1"/>
  <c r="P51" i="1"/>
  <c r="Q51" i="1" s="1"/>
  <c r="P10" i="1"/>
  <c r="Q10" i="1" s="1"/>
  <c r="P28" i="1"/>
  <c r="Q28" i="1"/>
  <c r="P16" i="1"/>
  <c r="Q16" i="1" s="1"/>
  <c r="P50" i="1"/>
  <c r="Q50" i="1" s="1"/>
  <c r="P49" i="1"/>
  <c r="Q49" i="1" s="1"/>
  <c r="P78" i="1"/>
  <c r="Q78" i="1" s="1"/>
  <c r="Q102" i="1" s="1"/>
  <c r="P54" i="1"/>
  <c r="Q54" i="1" s="1"/>
  <c r="P55" i="1"/>
  <c r="Q55" i="1" s="1"/>
  <c r="P17" i="1"/>
  <c r="Q17" i="1" s="1"/>
  <c r="P25" i="1"/>
  <c r="Q25" i="1" s="1"/>
  <c r="AC94" i="1"/>
  <c r="P36" i="1"/>
  <c r="Q36" i="1" s="1"/>
  <c r="P20" i="1"/>
  <c r="Q20" i="1" s="1"/>
  <c r="P30" i="1"/>
  <c r="Q30" i="1"/>
  <c r="T94" i="1"/>
  <c r="W94" i="1"/>
  <c r="Y58" i="1"/>
  <c r="Z58" i="1" s="1"/>
  <c r="Y31" i="1"/>
  <c r="Z31" i="1" s="1"/>
  <c r="Y21" i="1"/>
  <c r="Z21" i="1" s="1"/>
  <c r="Y47" i="1"/>
  <c r="Z47" i="1" s="1"/>
  <c r="Y28" i="1"/>
  <c r="Z28" i="1" s="1"/>
  <c r="Y45" i="1"/>
  <c r="Z45" i="1"/>
  <c r="Y25" i="1"/>
  <c r="Z25" i="1" s="1"/>
  <c r="Y30" i="1"/>
  <c r="Z30" i="1"/>
  <c r="Y13" i="1"/>
  <c r="Z13" i="1" s="1"/>
  <c r="Y38" i="1"/>
  <c r="Z38" i="1" s="1"/>
  <c r="Y78" i="1"/>
  <c r="Z78" i="1" s="1"/>
  <c r="Z102" i="1" s="1"/>
  <c r="Y49" i="1"/>
  <c r="Z49" i="1" s="1"/>
  <c r="Y9" i="1"/>
  <c r="Z9" i="1" s="1"/>
  <c r="Y16" i="1"/>
  <c r="Z16" i="1" s="1"/>
  <c r="Y26" i="1"/>
  <c r="Z26" i="1" s="1"/>
  <c r="Y42" i="1"/>
  <c r="Z42" i="1" s="1"/>
  <c r="Y20" i="1"/>
  <c r="Z20" i="1"/>
  <c r="Y23" i="1"/>
  <c r="Z23" i="1" s="1"/>
  <c r="Y56" i="1"/>
  <c r="Z56" i="1"/>
  <c r="Y81" i="1"/>
  <c r="Z81" i="1" s="1"/>
  <c r="Y50" i="1"/>
  <c r="Z50" i="1" s="1"/>
  <c r="Y35" i="1"/>
  <c r="Z35" i="1" s="1"/>
  <c r="Y37" i="1"/>
  <c r="Z37" i="1" s="1"/>
  <c r="Y33" i="1"/>
  <c r="Z33" i="1" s="1"/>
  <c r="Y11" i="1"/>
  <c r="Z11" i="1"/>
  <c r="Y48" i="1"/>
  <c r="Z48" i="1" s="1"/>
  <c r="Y10" i="1"/>
  <c r="Z10" i="1"/>
  <c r="Y19" i="1"/>
  <c r="Z19" i="1" s="1"/>
  <c r="Y51" i="1"/>
  <c r="Z51" i="1" s="1"/>
  <c r="Y17" i="1"/>
  <c r="Z17" i="1" s="1"/>
  <c r="Y44" i="1"/>
  <c r="Z44" i="1" s="1"/>
  <c r="Y41" i="1"/>
  <c r="Z41" i="1" s="1"/>
  <c r="T102" i="1"/>
  <c r="A37" i="1" l="1"/>
  <c r="M88" i="1"/>
  <c r="N88" i="1" s="1"/>
  <c r="M28" i="1"/>
  <c r="N28" i="1" s="1"/>
  <c r="M17" i="1"/>
  <c r="N17" i="1" s="1"/>
  <c r="M78" i="1"/>
  <c r="N78" i="1" s="1"/>
  <c r="N102" i="1" s="1"/>
  <c r="M44" i="1"/>
  <c r="N44" i="1" s="1"/>
  <c r="M11" i="1"/>
  <c r="N11" i="1" s="1"/>
  <c r="M29" i="1"/>
  <c r="N29" i="1" s="1"/>
  <c r="M25" i="1"/>
  <c r="N25" i="1" s="1"/>
  <c r="M30" i="1"/>
  <c r="N30" i="1" s="1"/>
  <c r="M13" i="1"/>
  <c r="N13" i="1" s="1"/>
  <c r="AE10" i="1"/>
  <c r="AF10" i="1" s="1"/>
  <c r="AB23" i="1"/>
  <c r="AC23" i="1" s="1"/>
  <c r="AB81" i="1"/>
  <c r="AC81" i="1" s="1"/>
  <c r="AB21" i="1"/>
  <c r="AC21" i="1" s="1"/>
  <c r="AB28" i="1"/>
  <c r="AC28" i="1" s="1"/>
  <c r="AB37" i="1"/>
  <c r="AC37" i="1" s="1"/>
  <c r="AB15" i="1"/>
  <c r="AC15" i="1" s="1"/>
  <c r="AB31" i="1"/>
  <c r="AC31" i="1" s="1"/>
  <c r="AE88" i="1"/>
  <c r="AF88" i="1" s="1"/>
  <c r="AB53" i="1"/>
  <c r="AC53" i="1" s="1"/>
  <c r="AB30" i="1"/>
  <c r="AC30" i="1" s="1"/>
  <c r="AB55" i="1"/>
  <c r="AC55" i="1" s="1"/>
  <c r="AB10" i="1"/>
  <c r="AC10" i="1" s="1"/>
  <c r="A20" i="1"/>
  <c r="M9" i="1"/>
  <c r="N9" i="1" s="1"/>
  <c r="M24" i="1"/>
  <c r="N24" i="1" s="1"/>
  <c r="M38" i="1"/>
  <c r="N38" i="1" s="1"/>
  <c r="M36" i="1"/>
  <c r="N36" i="1" s="1"/>
  <c r="M56" i="1"/>
  <c r="N56" i="1" s="1"/>
  <c r="M48" i="1"/>
  <c r="N48" i="1" s="1"/>
  <c r="M55" i="1"/>
  <c r="N55" i="1" s="1"/>
  <c r="M47" i="1"/>
  <c r="N47" i="1" s="1"/>
  <c r="M32" i="1"/>
  <c r="N32" i="1" s="1"/>
  <c r="M81" i="1"/>
  <c r="N81" i="1" s="1"/>
  <c r="M59" i="1"/>
  <c r="N59" i="1" s="1"/>
  <c r="M58" i="1"/>
  <c r="N58" i="1" s="1"/>
  <c r="M37" i="1"/>
  <c r="N37" i="1" s="1"/>
  <c r="M19" i="1"/>
  <c r="N19" i="1" s="1"/>
  <c r="AB46" i="1"/>
  <c r="AC46" i="1" s="1"/>
  <c r="AB32" i="1"/>
  <c r="AC32" i="1" s="1"/>
  <c r="AB25" i="1"/>
  <c r="AC25" i="1" s="1"/>
  <c r="AB24" i="1"/>
  <c r="AC24" i="1" s="1"/>
  <c r="AB59" i="1"/>
  <c r="AC59" i="1" s="1"/>
  <c r="AB11" i="1"/>
  <c r="AC11" i="1" s="1"/>
  <c r="AB47" i="1"/>
  <c r="AC47" i="1" s="1"/>
  <c r="AB44" i="1"/>
  <c r="AC44" i="1" s="1"/>
  <c r="AB38" i="1"/>
  <c r="AC38" i="1" s="1"/>
  <c r="AB19" i="1"/>
  <c r="AC19" i="1" s="1"/>
  <c r="AE48" i="1"/>
  <c r="AF48" i="1" s="1"/>
  <c r="AB88" i="1"/>
  <c r="AC88" i="1" s="1"/>
  <c r="AB56" i="1"/>
  <c r="AC56" i="1" s="1"/>
  <c r="M26" i="1"/>
  <c r="N26" i="1" s="1"/>
  <c r="M21" i="1"/>
  <c r="N21" i="1" s="1"/>
  <c r="M33" i="1"/>
  <c r="N33" i="1" s="1"/>
  <c r="M10" i="1"/>
  <c r="N10" i="1" s="1"/>
  <c r="N63" i="1" s="1"/>
  <c r="M23" i="1"/>
  <c r="N23" i="1" s="1"/>
  <c r="M31" i="1"/>
  <c r="N31" i="1" s="1"/>
  <c r="M45" i="1"/>
  <c r="N45" i="1" s="1"/>
  <c r="AB35" i="1"/>
  <c r="AC35" i="1" s="1"/>
  <c r="AB45" i="1"/>
  <c r="AC45" i="1" s="1"/>
  <c r="AB48" i="1"/>
  <c r="AC48" i="1" s="1"/>
  <c r="AB58" i="1"/>
  <c r="AC58" i="1" s="1"/>
  <c r="AB50" i="1"/>
  <c r="AC50" i="1" s="1"/>
  <c r="AB36" i="1"/>
  <c r="AC36" i="1" s="1"/>
  <c r="AB54" i="1"/>
  <c r="AC54" i="1" s="1"/>
  <c r="AB20" i="1"/>
  <c r="AC20" i="1" s="1"/>
  <c r="AB13" i="1"/>
  <c r="AC13" i="1" s="1"/>
  <c r="AB33" i="1"/>
  <c r="AC33" i="1" s="1"/>
  <c r="W63" i="1"/>
  <c r="W98" i="1" s="1"/>
  <c r="A25" i="1"/>
  <c r="E77" i="1"/>
  <c r="E94" i="1" s="1"/>
  <c r="E96" i="1" s="1"/>
  <c r="A47" i="1"/>
  <c r="K63" i="1"/>
  <c r="K98" i="1" s="1"/>
  <c r="Q63" i="1"/>
  <c r="Q98" i="1" s="1"/>
  <c r="A29" i="1"/>
  <c r="A8" i="1"/>
  <c r="W74" i="1"/>
  <c r="T74" i="1"/>
  <c r="T63" i="1"/>
  <c r="T98" i="1" s="1"/>
  <c r="AE41" i="1"/>
  <c r="AF41" i="1" s="1"/>
  <c r="AE47" i="1"/>
  <c r="AF47" i="1" s="1"/>
  <c r="AE20" i="1"/>
  <c r="AF20" i="1" s="1"/>
  <c r="AE50" i="1"/>
  <c r="AF50" i="1" s="1"/>
  <c r="AE78" i="1"/>
  <c r="AF78" i="1" s="1"/>
  <c r="AF102" i="1" s="1"/>
  <c r="AE25" i="1"/>
  <c r="AF25" i="1" s="1"/>
  <c r="AE58" i="1"/>
  <c r="AF58" i="1" s="1"/>
  <c r="AE32" i="1"/>
  <c r="AF32" i="1" s="1"/>
  <c r="AE54" i="1"/>
  <c r="AF54" i="1" s="1"/>
  <c r="AE44" i="1"/>
  <c r="AF44" i="1" s="1"/>
  <c r="AE30" i="1"/>
  <c r="AF30" i="1" s="1"/>
  <c r="AE37" i="1"/>
  <c r="AF37" i="1" s="1"/>
  <c r="AE81" i="1"/>
  <c r="AF81" i="1" s="1"/>
  <c r="AE24" i="1"/>
  <c r="AF24" i="1" s="1"/>
  <c r="AE35" i="1"/>
  <c r="AF35" i="1" s="1"/>
  <c r="AE31" i="1"/>
  <c r="AF31" i="1" s="1"/>
  <c r="AE46" i="1"/>
  <c r="AF46" i="1" s="1"/>
  <c r="AE55" i="1"/>
  <c r="AF55" i="1" s="1"/>
  <c r="AE9" i="1"/>
  <c r="AF9" i="1" s="1"/>
  <c r="AE19" i="1"/>
  <c r="AF19" i="1" s="1"/>
  <c r="AE56" i="1"/>
  <c r="AF56" i="1" s="1"/>
  <c r="AE22" i="1"/>
  <c r="AF22" i="1" s="1"/>
  <c r="AE53" i="1"/>
  <c r="AF53" i="1" s="1"/>
  <c r="E99" i="1"/>
  <c r="AE29" i="1"/>
  <c r="AF29" i="1" s="1"/>
  <c r="AE38" i="1"/>
  <c r="AF38" i="1" s="1"/>
  <c r="AE36" i="1"/>
  <c r="AF36" i="1" s="1"/>
  <c r="AE16" i="1"/>
  <c r="AF16" i="1" s="1"/>
  <c r="AE42" i="1"/>
  <c r="AF42" i="1" s="1"/>
  <c r="E63" i="1"/>
  <c r="E74" i="1" s="1"/>
  <c r="AE21" i="1"/>
  <c r="AF21" i="1" s="1"/>
  <c r="AE28" i="1"/>
  <c r="AF28" i="1" s="1"/>
  <c r="AE15" i="1"/>
  <c r="AF15" i="1" s="1"/>
  <c r="AE13" i="1"/>
  <c r="AF13" i="1" s="1"/>
  <c r="AE49" i="1"/>
  <c r="AF49" i="1" s="1"/>
  <c r="Y55" i="1"/>
  <c r="Z55" i="1" s="1"/>
  <c r="Y22" i="1"/>
  <c r="Z22" i="1" s="1"/>
  <c r="Y54" i="1"/>
  <c r="Z54" i="1" s="1"/>
  <c r="Y32" i="1"/>
  <c r="Z32" i="1" s="1"/>
  <c r="Y88" i="1"/>
  <c r="Z88" i="1" s="1"/>
  <c r="Y53" i="1"/>
  <c r="Z53" i="1" s="1"/>
  <c r="AE17" i="1"/>
  <c r="AF17" i="1" s="1"/>
  <c r="AE26" i="1"/>
  <c r="AF26" i="1" s="1"/>
  <c r="AE33" i="1"/>
  <c r="AF33" i="1" s="1"/>
  <c r="AE11" i="1"/>
  <c r="AF11" i="1" s="1"/>
  <c r="AE23" i="1"/>
  <c r="AF23" i="1" s="1"/>
  <c r="AE45" i="1"/>
  <c r="AF45" i="1" s="1"/>
  <c r="N98" i="1" l="1"/>
  <c r="N74" i="1"/>
  <c r="AC63" i="1"/>
  <c r="AC98" i="1" s="1"/>
  <c r="AC7" i="1" s="1"/>
  <c r="AC5" i="1" s="1"/>
  <c r="AA5" i="1" s="1"/>
  <c r="Z63" i="1"/>
  <c r="Z98" i="1" s="1"/>
  <c r="Z7" i="1" s="1"/>
  <c r="Z5" i="1" s="1"/>
  <c r="X5" i="1" s="1"/>
  <c r="K74" i="1"/>
  <c r="Z100" i="1"/>
  <c r="W7" i="1"/>
  <c r="W5" i="1" s="1"/>
  <c r="U5" i="1" s="1"/>
  <c r="W100" i="1"/>
  <c r="T100" i="1"/>
  <c r="T7" i="1"/>
  <c r="T5" i="1" s="1"/>
  <c r="R5" i="1" s="1"/>
  <c r="N100" i="1"/>
  <c r="N7" i="1"/>
  <c r="N5" i="1" s="1"/>
  <c r="L5" i="1" s="1"/>
  <c r="K100" i="1"/>
  <c r="K7" i="1"/>
  <c r="K5" i="1" s="1"/>
  <c r="I5" i="1" s="1"/>
  <c r="E98" i="1"/>
  <c r="Q7" i="1"/>
  <c r="Q5" i="1" s="1"/>
  <c r="O5" i="1" s="1"/>
  <c r="Q100" i="1"/>
  <c r="Q74" i="1"/>
  <c r="AF63" i="1"/>
  <c r="AF98" i="1" s="1"/>
  <c r="AC100" i="1" l="1"/>
  <c r="AC74" i="1"/>
  <c r="Z74" i="1"/>
  <c r="W96" i="1"/>
  <c r="W95" i="1"/>
  <c r="N96" i="1"/>
  <c r="N95" i="1"/>
  <c r="Q95" i="1"/>
  <c r="Q96" i="1"/>
  <c r="B2" i="1"/>
  <c r="AF100" i="1"/>
  <c r="AF7" i="1"/>
  <c r="AF5" i="1" s="1"/>
  <c r="AD5" i="1" s="1"/>
  <c r="E2" i="1"/>
  <c r="E100" i="1"/>
  <c r="E102" i="1" s="1"/>
  <c r="Z95" i="1"/>
  <c r="Z96" i="1"/>
  <c r="AF74" i="1"/>
  <c r="K95" i="1"/>
  <c r="K96" i="1"/>
  <c r="T96" i="1"/>
  <c r="T95" i="1"/>
  <c r="AC95" i="1" l="1"/>
  <c r="AC96" i="1"/>
  <c r="AF96" i="1"/>
  <c r="AF95" i="1"/>
</calcChain>
</file>

<file path=xl/sharedStrings.xml><?xml version="1.0" encoding="utf-8"?>
<sst xmlns="http://schemas.openxmlformats.org/spreadsheetml/2006/main" count="129" uniqueCount="114">
  <si>
    <t>ОБСЛУЖИВАЕМАЯ ПОЗИЦИЯ</t>
  </si>
  <si>
    <t>выполнение работ в стесненых условиях</t>
  </si>
  <si>
    <t>выполнение работ в режимных предприятиях</t>
  </si>
  <si>
    <t>в эксплуатируемых зданиях, в действующих цехах и на производственных площадях</t>
  </si>
  <si>
    <t>ППК (прибор приемно контрольный)</t>
  </si>
  <si>
    <t>Блок контроля и индикации</t>
  </si>
  <si>
    <t>выполнение работ на высоте от 3 до 5м</t>
  </si>
  <si>
    <t>выполнение работ на высоте от 5м до 10м</t>
  </si>
  <si>
    <t>выполнение работ на высоте свыше 10м</t>
  </si>
  <si>
    <t>Кол-во, шт</t>
  </si>
  <si>
    <t>ставка снижения</t>
  </si>
  <si>
    <t>Пределы количества</t>
  </si>
  <si>
    <t>Стоимость, руб</t>
  </si>
  <si>
    <t xml:space="preserve">Извещатель пожарный тепловой </t>
  </si>
  <si>
    <t>Извещатель пожарный дымовой</t>
  </si>
  <si>
    <t>Извещатель пожарный ручной</t>
  </si>
  <si>
    <t>Беспроводной (радиоканальный) извещатель</t>
  </si>
  <si>
    <t>Пульт управления</t>
  </si>
  <si>
    <t>Источник бесперебойного питания с АКБ</t>
  </si>
  <si>
    <t>Источник бесперебойного питания без АКБ</t>
  </si>
  <si>
    <t>Блок выдачи сигналов управления (отключение вентиляции, АСПТ, дозвон)</t>
  </si>
  <si>
    <t>Видеокамера внутренняя аналоговая</t>
  </si>
  <si>
    <t>Видеокамера уличная аналоговая</t>
  </si>
  <si>
    <t>Видеокамера внутренняя IP</t>
  </si>
  <si>
    <t>Видеокамера уличная IP</t>
  </si>
  <si>
    <t>Вызывная панель трамбон ВП</t>
  </si>
  <si>
    <t>Адресный расширитель</t>
  </si>
  <si>
    <t>Усилитель мощности</t>
  </si>
  <si>
    <t>Блок коммутации системы оповещения</t>
  </si>
  <si>
    <t>Модуль реле</t>
  </si>
  <si>
    <t>Системный блок+Программное обеспечение</t>
  </si>
  <si>
    <t>Модуль речевого оповещения (динамик)</t>
  </si>
  <si>
    <t>Оповещатель (звуковой, световой, выход)</t>
  </si>
  <si>
    <t>Видеорегистратор</t>
  </si>
  <si>
    <t>Монитор</t>
  </si>
  <si>
    <t>Коммутатор, преобразователь, разветвитель</t>
  </si>
  <si>
    <t>Блок удаленного доступа из интернет</t>
  </si>
  <si>
    <t>Мин цена за ТО</t>
  </si>
  <si>
    <t>Выбр макс из мин цены</t>
  </si>
  <si>
    <t>Текущий итог</t>
  </si>
  <si>
    <t>Реальная</t>
  </si>
  <si>
    <t>Расчетная</t>
  </si>
  <si>
    <t>1-10</t>
  </si>
  <si>
    <t>11-50</t>
  </si>
  <si>
    <t>51-100</t>
  </si>
  <si>
    <t>101-300</t>
  </si>
  <si>
    <t>Разница</t>
  </si>
  <si>
    <t>%</t>
  </si>
  <si>
    <t>Самэл пож</t>
  </si>
  <si>
    <t>дел лин (пож)</t>
  </si>
  <si>
    <t>Курорт (видео)</t>
  </si>
  <si>
    <t>Школа 24 (видео)</t>
  </si>
  <si>
    <t>Мечел (пож)</t>
  </si>
  <si>
    <t>объект расположен в пределах 20 км от Самары</t>
  </si>
  <si>
    <t>объект расположен в пределах 50 км от Самары</t>
  </si>
  <si>
    <t>объект расположен в пределах 100 км от Самары</t>
  </si>
  <si>
    <t>Бурмаш (видео)</t>
  </si>
  <si>
    <t>Замок</t>
  </si>
  <si>
    <t>Видеодомофон</t>
  </si>
  <si>
    <t>Газпромавиа (СКД)</t>
  </si>
  <si>
    <t>Доводчик</t>
  </si>
  <si>
    <t>СМС оповещение</t>
  </si>
  <si>
    <t xml:space="preserve">Дулирование сигналов на мобильный телефон </t>
  </si>
  <si>
    <t>Размер помещения до 20 метров</t>
  </si>
  <si>
    <t>Размер помещения от 20 до 50 метров</t>
  </si>
  <si>
    <t>Размер помещения от 50 до 100 метров</t>
  </si>
  <si>
    <t>Размер помещения от 100 до 200 метров</t>
  </si>
  <si>
    <t>Размер помещения от 200 до 300 метров</t>
  </si>
  <si>
    <t>Размер помещения свыше 300 метров</t>
  </si>
  <si>
    <t>Ограничение материальной ответственности до 20 000 рублей</t>
  </si>
  <si>
    <t>Ограничение материальной ответственности до 50 000 рублей</t>
  </si>
  <si>
    <t>Ограничение материальной ответственности до 100 000 рублей</t>
  </si>
  <si>
    <t>Размер помещения (для пультовой охраны)</t>
  </si>
  <si>
    <t>Ограничение мат.ответственности (для пультовой охраны)</t>
  </si>
  <si>
    <t xml:space="preserve">Извещатель охранный проводной </t>
  </si>
  <si>
    <t>Извещатель охранный радиоканальный</t>
  </si>
  <si>
    <t>Назначение помещения (для пультовой охраны)</t>
  </si>
  <si>
    <t>Жилое помещение: квартира, дом</t>
  </si>
  <si>
    <t>Производственное помещение: офис, склад, цех и проч</t>
  </si>
  <si>
    <t>Турникет (и др. аналогичное оборудование)</t>
  </si>
  <si>
    <t>Общий итог с учетом допустимого минимума руб.в месяц (НДС не облагаеся)</t>
  </si>
  <si>
    <t>Общий итог руб. в месяц (НДС не облагаеся)</t>
  </si>
  <si>
    <t>Общий итог руб. в год (НДС не облагаеся)</t>
  </si>
  <si>
    <t>ПСБ (All)</t>
  </si>
  <si>
    <t>Расчет стоимости пультовой охраны</t>
  </si>
  <si>
    <t>Расчет стоимости ТО оборудования</t>
  </si>
  <si>
    <t>Справочно: Минимальная абонентская плата для данного набора оборудования</t>
  </si>
  <si>
    <t>Стоимость пультовой охраны</t>
  </si>
  <si>
    <t>Справочно: Базовая стоимость ТО охранного оборудования</t>
  </si>
  <si>
    <t>Полная материальная отетственность</t>
  </si>
  <si>
    <t>Цена с учетом кол-ва, руб</t>
  </si>
  <si>
    <t>Справочно: Общее количество единиц оборудования</t>
  </si>
  <si>
    <t>Общее количество</t>
  </si>
  <si>
    <t>Коэф. снижения</t>
  </si>
  <si>
    <t>Скидка от количества оборудования, %</t>
  </si>
  <si>
    <t>Итого стоимость ТО без учета условий работы</t>
  </si>
  <si>
    <t>Справочно: стоимость пультовой охраны без учета минимальной цены</t>
  </si>
  <si>
    <t xml:space="preserve">Справочно: минимальная стоимость пультовой охраны </t>
  </si>
  <si>
    <t>Базовая цена за ед, руб</t>
  </si>
  <si>
    <t>Итого стоимость ТО с учетом условий работы</t>
  </si>
  <si>
    <t>х</t>
  </si>
  <si>
    <t>Жесткий диск</t>
  </si>
  <si>
    <t>Микрофон</t>
  </si>
  <si>
    <t>Прочее оборудование</t>
  </si>
  <si>
    <t>Охранная панель</t>
  </si>
  <si>
    <t>Извещатель пожарный линейный (ИПДЛ)</t>
  </si>
  <si>
    <t>Аудиодомофон</t>
  </si>
  <si>
    <t>Контроллер (Блок управления домофона)</t>
  </si>
  <si>
    <t>БВД (блок вызова домофона)</t>
  </si>
  <si>
    <t>Блок индикации выносной</t>
  </si>
  <si>
    <t xml:space="preserve">Расчет стоимости ежемесячного ТО систем безопасности </t>
  </si>
  <si>
    <t>Огнетушители</t>
  </si>
  <si>
    <t>Считыватель</t>
  </si>
  <si>
    <t>Программный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</si>
</sst>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b/>
      <sz val="6"/>
      <name val="Arial"/>
      <family val="2"/>
      <charset val="204"/>
    </font>
    <font>
      <sz val="6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sz val="6"/>
      <color rgb="FF0070C0"/>
      <name val="Arial"/>
      <family val="2"/>
      <charset val="204"/>
    </font>
    <font>
      <sz val="10"/>
      <color rgb="FF0070C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2" borderId="0" xfId="0" applyFont="1" applyFill="1"/>
    <xf numFmtId="0" fontId="10" fillId="2" borderId="0" xfId="0" applyFont="1" applyFill="1" applyBorder="1"/>
    <xf numFmtId="0" fontId="3" fillId="2" borderId="0" xfId="0" applyFont="1" applyFill="1"/>
    <xf numFmtId="0" fontId="10" fillId="2" borderId="0" xfId="0" applyFont="1" applyFill="1" applyAlignment="1">
      <alignment wrapText="1"/>
    </xf>
    <xf numFmtId="0" fontId="3" fillId="2" borderId="0" xfId="0" applyFont="1" applyFill="1" applyBorder="1"/>
    <xf numFmtId="1" fontId="4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" fontId="3" fillId="2" borderId="5" xfId="0" applyNumberFormat="1" applyFont="1" applyFill="1" applyBorder="1" applyAlignment="1">
      <alignment horizontal="center"/>
    </xf>
    <xf numFmtId="49" fontId="0" fillId="0" borderId="0" xfId="0" applyNumberFormat="1"/>
    <xf numFmtId="0" fontId="3" fillId="2" borderId="7" xfId="0" applyFont="1" applyFill="1" applyBorder="1"/>
    <xf numFmtId="1" fontId="3" fillId="2" borderId="0" xfId="0" applyNumberFormat="1" applyFont="1" applyFill="1" applyBorder="1"/>
    <xf numFmtId="1" fontId="3" fillId="2" borderId="8" xfId="0" applyNumberFormat="1" applyFont="1" applyFill="1" applyBorder="1"/>
    <xf numFmtId="1" fontId="3" fillId="2" borderId="1" xfId="0" applyNumberFormat="1" applyFont="1" applyFill="1" applyBorder="1"/>
    <xf numFmtId="1" fontId="3" fillId="2" borderId="9" xfId="0" applyNumberFormat="1" applyFont="1" applyFill="1" applyBorder="1"/>
    <xf numFmtId="1" fontId="3" fillId="2" borderId="0" xfId="0" applyNumberFormat="1" applyFont="1" applyFill="1"/>
    <xf numFmtId="1" fontId="3" fillId="2" borderId="10" xfId="0" applyNumberFormat="1" applyFont="1" applyFill="1" applyBorder="1"/>
    <xf numFmtId="1" fontId="3" fillId="2" borderId="7" xfId="0" applyNumberFormat="1" applyFont="1" applyFill="1" applyBorder="1"/>
    <xf numFmtId="1" fontId="3" fillId="2" borderId="11" xfId="0" applyNumberFormat="1" applyFont="1" applyFill="1" applyBorder="1"/>
    <xf numFmtId="1" fontId="3" fillId="2" borderId="4" xfId="0" applyNumberFormat="1" applyFont="1" applyFill="1" applyBorder="1"/>
    <xf numFmtId="1" fontId="3" fillId="2" borderId="12" xfId="0" applyNumberFormat="1" applyFont="1" applyFill="1" applyBorder="1"/>
    <xf numFmtId="1" fontId="3" fillId="2" borderId="13" xfId="0" applyNumberFormat="1" applyFont="1" applyFill="1" applyBorder="1"/>
    <xf numFmtId="1" fontId="3" fillId="2" borderId="2" xfId="0" applyNumberFormat="1" applyFont="1" applyFill="1" applyBorder="1"/>
    <xf numFmtId="1" fontId="3" fillId="2" borderId="14" xfId="0" applyNumberFormat="1" applyFont="1" applyFill="1" applyBorder="1"/>
    <xf numFmtId="1" fontId="3" fillId="2" borderId="3" xfId="0" applyNumberFormat="1" applyFont="1" applyFill="1" applyBorder="1"/>
    <xf numFmtId="1" fontId="3" fillId="2" borderId="5" xfId="0" applyNumberFormat="1" applyFont="1" applyFill="1" applyBorder="1"/>
    <xf numFmtId="1" fontId="3" fillId="2" borderId="15" xfId="0" applyNumberFormat="1" applyFont="1" applyFill="1" applyBorder="1"/>
    <xf numFmtId="1" fontId="3" fillId="2" borderId="6" xfId="0" applyNumberFormat="1" applyFont="1" applyFill="1" applyBorder="1"/>
    <xf numFmtId="1" fontId="3" fillId="2" borderId="16" xfId="0" applyNumberFormat="1" applyFont="1" applyFill="1" applyBorder="1"/>
    <xf numFmtId="0" fontId="3" fillId="0" borderId="0" xfId="0" applyFont="1" applyAlignment="1"/>
    <xf numFmtId="2" fontId="3" fillId="0" borderId="0" xfId="0" applyNumberFormat="1" applyFont="1" applyAlignment="1"/>
    <xf numFmtId="0" fontId="10" fillId="2" borderId="0" xfId="0" applyFont="1" applyFill="1" applyAlignment="1"/>
    <xf numFmtId="0" fontId="3" fillId="2" borderId="0" xfId="0" applyFont="1" applyFill="1" applyAlignment="1"/>
    <xf numFmtId="2" fontId="3" fillId="3" borderId="3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/>
    <xf numFmtId="1" fontId="5" fillId="2" borderId="18" xfId="0" applyNumberFormat="1" applyFont="1" applyFill="1" applyBorder="1" applyAlignment="1"/>
    <xf numFmtId="1" fontId="5" fillId="2" borderId="19" xfId="0" applyNumberFormat="1" applyFont="1" applyFill="1" applyBorder="1" applyAlignment="1"/>
    <xf numFmtId="1" fontId="3" fillId="2" borderId="20" xfId="0" applyNumberFormat="1" applyFont="1" applyFill="1" applyBorder="1"/>
    <xf numFmtId="1" fontId="11" fillId="3" borderId="0" xfId="0" applyNumberFormat="1" applyFont="1" applyFill="1" applyBorder="1"/>
    <xf numFmtId="1" fontId="11" fillId="3" borderId="10" xfId="0" applyNumberFormat="1" applyFont="1" applyFill="1" applyBorder="1"/>
    <xf numFmtId="1" fontId="11" fillId="3" borderId="7" xfId="0" applyNumberFormat="1" applyFont="1" applyFill="1" applyBorder="1"/>
    <xf numFmtId="0" fontId="4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0" fontId="5" fillId="0" borderId="0" xfId="0" applyFont="1" applyBorder="1"/>
    <xf numFmtId="2" fontId="3" fillId="0" borderId="0" xfId="0" applyNumberFormat="1" applyFont="1" applyBorder="1" applyAlignment="1">
      <alignment horizontal="right"/>
    </xf>
    <xf numFmtId="1" fontId="3" fillId="2" borderId="21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2" fillId="2" borderId="0" xfId="0" applyFont="1" applyFill="1" applyBorder="1"/>
    <xf numFmtId="0" fontId="5" fillId="2" borderId="0" xfId="0" applyFont="1" applyFill="1" applyBorder="1"/>
    <xf numFmtId="1" fontId="5" fillId="2" borderId="0" xfId="0" applyNumberFormat="1" applyFont="1" applyFill="1" applyBorder="1"/>
    <xf numFmtId="2" fontId="5" fillId="0" borderId="0" xfId="0" applyNumberFormat="1" applyFont="1" applyBorder="1" applyAlignment="1">
      <alignment horizontal="center"/>
    </xf>
    <xf numFmtId="0" fontId="13" fillId="2" borderId="0" xfId="0" applyFont="1" applyFill="1" applyBorder="1"/>
    <xf numFmtId="0" fontId="3" fillId="5" borderId="0" xfId="0" applyFont="1" applyFill="1" applyAlignment="1"/>
    <xf numFmtId="1" fontId="3" fillId="5" borderId="0" xfId="0" applyNumberFormat="1" applyFont="1" applyFill="1"/>
    <xf numFmtId="0" fontId="7" fillId="5" borderId="0" xfId="0" applyFont="1" applyFill="1"/>
    <xf numFmtId="0" fontId="3" fillId="5" borderId="0" xfId="0" applyFont="1" applyFill="1"/>
    <xf numFmtId="0" fontId="3" fillId="0" borderId="0" xfId="0" applyFont="1" applyBorder="1" applyAlignment="1">
      <alignment vertical="center"/>
    </xf>
    <xf numFmtId="2" fontId="3" fillId="3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wrapText="1"/>
    </xf>
    <xf numFmtId="2" fontId="5" fillId="6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2" borderId="0" xfId="0" applyFont="1" applyFill="1" applyBorder="1"/>
    <xf numFmtId="1" fontId="6" fillId="2" borderId="0" xfId="0" applyNumberFormat="1" applyFont="1" applyFill="1" applyBorder="1"/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7" borderId="0" xfId="0" applyFont="1" applyFill="1" applyBorder="1"/>
    <xf numFmtId="1" fontId="3" fillId="7" borderId="0" xfId="0" applyNumberFormat="1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right"/>
    </xf>
    <xf numFmtId="0" fontId="10" fillId="7" borderId="0" xfId="0" applyFont="1" applyFill="1"/>
    <xf numFmtId="0" fontId="3" fillId="7" borderId="0" xfId="0" applyFont="1" applyFill="1"/>
    <xf numFmtId="0" fontId="3" fillId="7" borderId="0" xfId="0" applyFont="1" applyFill="1" applyBorder="1"/>
    <xf numFmtId="1" fontId="3" fillId="7" borderId="0" xfId="0" applyNumberFormat="1" applyFont="1" applyFill="1" applyBorder="1"/>
    <xf numFmtId="1" fontId="5" fillId="0" borderId="0" xfId="0" applyNumberFormat="1" applyFont="1" applyBorder="1" applyAlignment="1">
      <alignment horizontal="right"/>
    </xf>
    <xf numFmtId="0" fontId="6" fillId="7" borderId="0" xfId="0" applyFont="1" applyFill="1" applyBorder="1" applyAlignment="1">
      <alignment wrapText="1"/>
    </xf>
    <xf numFmtId="2" fontId="6" fillId="7" borderId="0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/>
    <xf numFmtId="2" fontId="5" fillId="7" borderId="0" xfId="0" applyNumberFormat="1" applyFont="1" applyFill="1" applyBorder="1" applyAlignment="1"/>
    <xf numFmtId="0" fontId="0" fillId="7" borderId="0" xfId="0" applyFont="1" applyFill="1"/>
    <xf numFmtId="0" fontId="2" fillId="7" borderId="0" xfId="0" applyFont="1" applyFill="1"/>
    <xf numFmtId="2" fontId="3" fillId="7" borderId="0" xfId="0" applyNumberFormat="1" applyFont="1" applyFill="1"/>
    <xf numFmtId="0" fontId="10" fillId="4" borderId="0" xfId="0" applyFont="1" applyFill="1"/>
    <xf numFmtId="0" fontId="3" fillId="4" borderId="0" xfId="0" applyFont="1" applyFill="1"/>
    <xf numFmtId="0" fontId="3" fillId="4" borderId="5" xfId="0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5" xfId="0" applyNumberFormat="1" applyFont="1" applyFill="1" applyBorder="1"/>
    <xf numFmtId="1" fontId="3" fillId="4" borderId="14" xfId="0" applyNumberFormat="1" applyFont="1" applyFill="1" applyBorder="1"/>
    <xf numFmtId="1" fontId="3" fillId="4" borderId="3" xfId="0" applyNumberFormat="1" applyFont="1" applyFill="1" applyBorder="1"/>
    <xf numFmtId="1" fontId="14" fillId="4" borderId="1" xfId="0" applyNumberFormat="1" applyFont="1" applyFill="1" applyBorder="1" applyAlignment="1">
      <alignment horizontal="center"/>
    </xf>
    <xf numFmtId="1" fontId="14" fillId="7" borderId="1" xfId="0" applyNumberFormat="1" applyFont="1" applyFill="1" applyBorder="1" applyAlignment="1">
      <alignment horizontal="center"/>
    </xf>
    <xf numFmtId="1" fontId="14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4" fillId="7" borderId="2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 vertical="center"/>
    </xf>
    <xf numFmtId="2" fontId="14" fillId="7" borderId="0" xfId="0" applyNumberFormat="1" applyFont="1" applyFill="1" applyBorder="1" applyAlignment="1">
      <alignment horizontal="center" vertical="center"/>
    </xf>
    <xf numFmtId="2" fontId="16" fillId="6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0" fillId="0" borderId="0" xfId="0" applyNumberFormat="1"/>
    <xf numFmtId="1" fontId="9" fillId="0" borderId="0" xfId="0" applyNumberFormat="1" applyFont="1" applyBorder="1" applyAlignment="1">
      <alignment horizontal="right"/>
    </xf>
    <xf numFmtId="1" fontId="3" fillId="7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2" xfId="0" applyFont="1" applyFill="1" applyBorder="1"/>
    <xf numFmtId="1" fontId="3" fillId="2" borderId="23" xfId="0" applyNumberFormat="1" applyFont="1" applyFill="1" applyBorder="1"/>
    <xf numFmtId="1" fontId="3" fillId="2" borderId="24" xfId="0" applyNumberFormat="1" applyFont="1" applyFill="1" applyBorder="1"/>
    <xf numFmtId="1" fontId="3" fillId="2" borderId="22" xfId="0" applyNumberFormat="1" applyFont="1" applyFill="1" applyBorder="1"/>
    <xf numFmtId="1" fontId="3" fillId="2" borderId="25" xfId="0" applyNumberFormat="1" applyFont="1" applyFill="1" applyBorder="1"/>
    <xf numFmtId="1" fontId="3" fillId="0" borderId="3" xfId="0" applyNumberFormat="1" applyFont="1" applyBorder="1" applyAlignment="1">
      <alignment horizontal="center"/>
    </xf>
    <xf numFmtId="1" fontId="3" fillId="7" borderId="0" xfId="0" applyNumberFormat="1" applyFont="1" applyFill="1"/>
    <xf numFmtId="0" fontId="4" fillId="0" borderId="0" xfId="0" applyFont="1" applyBorder="1" applyAlignment="1">
      <alignment horizontal="left"/>
    </xf>
    <xf numFmtId="0" fontId="4" fillId="7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38100</xdr:rowOff>
    </xdr:from>
    <xdr:to>
      <xdr:col>4</xdr:col>
      <xdr:colOff>514350</xdr:colOff>
      <xdr:row>3</xdr:row>
      <xdr:rowOff>57150</xdr:rowOff>
    </xdr:to>
    <xdr:pic>
      <xdr:nvPicPr>
        <xdr:cNvPr id="1026" name="Рисунок 1">
          <a:extLst>
            <a:ext uri="{FF2B5EF4-FFF2-40B4-BE49-F238E27FC236}">
              <a16:creationId xmlns:a16="http://schemas.microsoft.com/office/drawing/2014/main" id="{D399EA2B-7244-4461-970C-773F3EAD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61950"/>
          <a:ext cx="448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"/>
  <sheetViews>
    <sheetView showGridLines="0" tabSelected="1" view="pageBreakPreview" zoomScale="160" zoomScaleNormal="160" zoomScaleSheetLayoutView="16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H3" sqref="H3"/>
    </sheetView>
  </sheetViews>
  <sheetFormatPr defaultRowHeight="12.75" outlineLevelRow="1" x14ac:dyDescent="0.2"/>
  <cols>
    <col min="1" max="1" width="46.85546875" style="1" customWidth="1"/>
    <col min="2" max="2" width="8" style="75" customWidth="1"/>
    <col min="3" max="3" width="6.7109375" style="1" bestFit="1" customWidth="1"/>
    <col min="4" max="4" width="7" style="5" customWidth="1"/>
    <col min="5" max="5" width="10.85546875" style="1" bestFit="1" customWidth="1"/>
    <col min="6" max="7" width="4.5703125" style="15" customWidth="1"/>
    <col min="8" max="8" width="10.85546875" style="17" customWidth="1"/>
    <col min="9" max="9" width="5.85546875" style="17" customWidth="1"/>
    <col min="10" max="10" width="5.85546875" style="32" customWidth="1"/>
    <col min="11" max="11" width="6.28515625" style="32" customWidth="1"/>
    <col min="12" max="29" width="1" style="32" customWidth="1"/>
    <col min="30" max="32" width="6.42578125" style="32" customWidth="1"/>
    <col min="33" max="16384" width="9.140625" style="1"/>
  </cols>
  <sheetData>
    <row r="1" spans="1:32" s="46" customFormat="1" x14ac:dyDescent="0.2">
      <c r="B1" s="72"/>
      <c r="D1" s="47"/>
      <c r="F1" s="48"/>
      <c r="G1" s="48"/>
      <c r="H1" s="49"/>
      <c r="I1" s="51" t="s">
        <v>48</v>
      </c>
      <c r="J1" s="52"/>
      <c r="K1" s="53"/>
      <c r="L1" s="51" t="s">
        <v>49</v>
      </c>
      <c r="M1" s="52"/>
      <c r="N1" s="53"/>
      <c r="O1" s="51" t="s">
        <v>52</v>
      </c>
      <c r="P1" s="52"/>
      <c r="Q1" s="53"/>
      <c r="R1" s="51" t="s">
        <v>50</v>
      </c>
      <c r="S1" s="52"/>
      <c r="T1" s="52"/>
      <c r="U1" s="51" t="s">
        <v>51</v>
      </c>
      <c r="V1" s="52"/>
      <c r="W1" s="53"/>
      <c r="X1" s="51" t="s">
        <v>56</v>
      </c>
      <c r="Y1" s="52"/>
      <c r="Z1" s="53"/>
      <c r="AA1" s="51" t="s">
        <v>59</v>
      </c>
      <c r="AB1" s="52"/>
      <c r="AC1" s="53"/>
      <c r="AD1" s="51" t="s">
        <v>83</v>
      </c>
      <c r="AE1" s="52"/>
      <c r="AF1" s="53"/>
    </row>
    <row r="2" spans="1:32" x14ac:dyDescent="0.2">
      <c r="B2" s="73">
        <f>I5+L5+O5+R5+U5+X5</f>
        <v>-198.63729129261003</v>
      </c>
      <c r="D2" s="21" t="s">
        <v>39</v>
      </c>
      <c r="E2" s="5">
        <f>E98</f>
        <v>2352</v>
      </c>
      <c r="H2" s="17" t="s">
        <v>40</v>
      </c>
      <c r="I2" s="27"/>
      <c r="J2" s="28"/>
      <c r="K2" s="54">
        <v>2250</v>
      </c>
      <c r="L2" s="27"/>
      <c r="M2" s="28"/>
      <c r="N2" s="54">
        <v>6534</v>
      </c>
      <c r="O2" s="27"/>
      <c r="P2" s="28"/>
      <c r="Q2" s="54">
        <v>4200</v>
      </c>
      <c r="R2" s="27"/>
      <c r="S2" s="28"/>
      <c r="T2" s="63">
        <v>3100</v>
      </c>
      <c r="U2" s="27"/>
      <c r="V2" s="28"/>
      <c r="W2" s="54">
        <v>3340</v>
      </c>
      <c r="X2" s="27"/>
      <c r="Y2" s="28"/>
      <c r="Z2" s="54">
        <v>3600</v>
      </c>
      <c r="AA2" s="27"/>
      <c r="AB2" s="28"/>
      <c r="AC2" s="54">
        <v>1000</v>
      </c>
      <c r="AD2" s="27"/>
      <c r="AE2" s="28"/>
      <c r="AF2" s="54">
        <v>1000</v>
      </c>
    </row>
    <row r="3" spans="1:32" ht="63.75" customHeight="1" x14ac:dyDescent="0.2">
      <c r="B3" s="143"/>
      <c r="D3" s="21"/>
      <c r="E3" s="5"/>
      <c r="I3" s="19"/>
      <c r="J3" s="28"/>
      <c r="K3" s="28"/>
      <c r="L3" s="19"/>
      <c r="M3" s="28"/>
      <c r="N3" s="28"/>
      <c r="O3" s="27"/>
      <c r="P3" s="28"/>
      <c r="Q3" s="33"/>
      <c r="R3" s="19"/>
      <c r="S3" s="28"/>
      <c r="T3" s="28"/>
      <c r="U3" s="27"/>
      <c r="V3" s="28"/>
      <c r="W3" s="33"/>
      <c r="X3" s="27"/>
      <c r="Y3" s="28"/>
      <c r="Z3" s="33"/>
      <c r="AA3" s="27"/>
      <c r="AB3" s="28"/>
      <c r="AC3" s="33"/>
      <c r="AD3" s="27"/>
      <c r="AE3" s="28"/>
      <c r="AF3" s="33"/>
    </row>
    <row r="4" spans="1:32" s="8" customFormat="1" ht="12.75" customHeight="1" x14ac:dyDescent="0.2">
      <c r="A4" s="146" t="s">
        <v>110</v>
      </c>
      <c r="B4" s="146"/>
      <c r="C4" s="146"/>
      <c r="D4" s="146"/>
      <c r="E4" s="146"/>
      <c r="F4" s="16"/>
      <c r="G4" s="16"/>
      <c r="H4" s="19"/>
      <c r="I4" s="19"/>
      <c r="J4" s="28"/>
      <c r="K4" s="28"/>
      <c r="L4" s="28"/>
      <c r="M4" s="28"/>
      <c r="N4" s="28"/>
      <c r="O4" s="34"/>
      <c r="P4" s="28"/>
      <c r="Q4" s="33"/>
      <c r="R4" s="28"/>
      <c r="S4" s="28"/>
      <c r="T4" s="28"/>
      <c r="U4" s="34"/>
      <c r="V4" s="28"/>
      <c r="W4" s="33"/>
      <c r="X4" s="34"/>
      <c r="Y4" s="28"/>
      <c r="Z4" s="33"/>
      <c r="AA4" s="34"/>
      <c r="AB4" s="28"/>
      <c r="AC4" s="33"/>
      <c r="AD4" s="34"/>
      <c r="AE4" s="28"/>
      <c r="AF4" s="33"/>
    </row>
    <row r="5" spans="1:32" ht="6" customHeight="1" x14ac:dyDescent="0.2">
      <c r="B5" s="127"/>
      <c r="C5" s="128"/>
      <c r="D5" s="128"/>
      <c r="E5" s="128"/>
      <c r="H5" s="17" t="s">
        <v>46</v>
      </c>
      <c r="I5" s="57">
        <f>K5/K2*100</f>
        <v>13.419999999999993</v>
      </c>
      <c r="J5" s="28" t="s">
        <v>47</v>
      </c>
      <c r="K5" s="56">
        <f>K2-K7</f>
        <v>301.94999999999982</v>
      </c>
      <c r="L5" s="57">
        <f>N5/N2*100</f>
        <v>30.603305785123965</v>
      </c>
      <c r="M5" s="28" t="s">
        <v>47</v>
      </c>
      <c r="N5" s="56">
        <f>N2-N7</f>
        <v>1999.62</v>
      </c>
      <c r="O5" s="57">
        <f>Q5/Q2*100</f>
        <v>27.697857142857153</v>
      </c>
      <c r="P5" s="28" t="s">
        <v>47</v>
      </c>
      <c r="Q5" s="56">
        <f>Q2-Q7</f>
        <v>1163.3100000000004</v>
      </c>
      <c r="R5" s="57">
        <f>T5/T2*100</f>
        <v>-72.451612903225865</v>
      </c>
      <c r="S5" s="28" t="s">
        <v>47</v>
      </c>
      <c r="T5" s="55">
        <f>T2-T7</f>
        <v>-2246.0000000000018</v>
      </c>
      <c r="U5" s="57">
        <f>W5/W2*100</f>
        <v>-99.929341317365257</v>
      </c>
      <c r="V5" s="28" t="s">
        <v>47</v>
      </c>
      <c r="W5" s="56">
        <f>W2-W7</f>
        <v>-3337.6399999999994</v>
      </c>
      <c r="X5" s="57">
        <f>Z5/Z2*100</f>
        <v>-97.97750000000002</v>
      </c>
      <c r="Y5" s="28" t="s">
        <v>47</v>
      </c>
      <c r="Z5" s="56">
        <f>Z2-Z7</f>
        <v>-3527.1900000000005</v>
      </c>
      <c r="AA5" s="57">
        <f>AC5/AC2*100</f>
        <v>28.7</v>
      </c>
      <c r="AB5" s="28" t="s">
        <v>47</v>
      </c>
      <c r="AC5" s="56">
        <f>AC2-AC7</f>
        <v>287</v>
      </c>
      <c r="AD5" s="57">
        <f>AF5/AF2*100</f>
        <v>-239.9975</v>
      </c>
      <c r="AE5" s="28" t="s">
        <v>47</v>
      </c>
      <c r="AF5" s="56">
        <f>AF2-AF7</f>
        <v>-2399.9749999999999</v>
      </c>
    </row>
    <row r="6" spans="1:32" s="61" customFormat="1" x14ac:dyDescent="0.2">
      <c r="A6" s="78" t="s">
        <v>85</v>
      </c>
      <c r="B6" s="79"/>
      <c r="C6" s="80"/>
      <c r="D6" s="81"/>
      <c r="E6" s="82"/>
      <c r="F6" s="67"/>
      <c r="G6" s="67"/>
      <c r="H6" s="68"/>
      <c r="I6" s="68"/>
      <c r="J6" s="69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s="14" customFormat="1" ht="33.75" x14ac:dyDescent="0.2">
      <c r="A7" s="134" t="s">
        <v>0</v>
      </c>
      <c r="B7" s="135" t="s">
        <v>98</v>
      </c>
      <c r="C7" s="134" t="s">
        <v>9</v>
      </c>
      <c r="D7" s="136" t="s">
        <v>90</v>
      </c>
      <c r="E7" s="134" t="s">
        <v>12</v>
      </c>
      <c r="F7" s="18" t="s">
        <v>37</v>
      </c>
      <c r="G7" s="18" t="s">
        <v>38</v>
      </c>
      <c r="H7" s="17" t="s">
        <v>41</v>
      </c>
      <c r="I7" s="27"/>
      <c r="J7" s="28"/>
      <c r="K7" s="33">
        <f>K98</f>
        <v>1948.0500000000002</v>
      </c>
      <c r="L7" s="27"/>
      <c r="M7" s="28"/>
      <c r="N7" s="33">
        <f>N98</f>
        <v>4534.38</v>
      </c>
      <c r="O7" s="27"/>
      <c r="P7" s="28"/>
      <c r="Q7" s="33">
        <f>Q98</f>
        <v>3036.6899999999996</v>
      </c>
      <c r="R7" s="27"/>
      <c r="S7" s="28"/>
      <c r="T7" s="28">
        <f>T98</f>
        <v>5346.0000000000018</v>
      </c>
      <c r="U7" s="27"/>
      <c r="V7" s="28"/>
      <c r="W7" s="33">
        <f>W98</f>
        <v>6677.6399999999994</v>
      </c>
      <c r="X7" s="27"/>
      <c r="Y7" s="28"/>
      <c r="Z7" s="33">
        <f>Z98</f>
        <v>7127.1900000000005</v>
      </c>
      <c r="AA7" s="27"/>
      <c r="AB7" s="28"/>
      <c r="AC7" s="33">
        <f>AC98</f>
        <v>713</v>
      </c>
      <c r="AD7" s="27"/>
      <c r="AE7" s="28"/>
      <c r="AF7" s="33">
        <f>AF98</f>
        <v>3399.9749999999999</v>
      </c>
    </row>
    <row r="8" spans="1:32" s="107" customFormat="1" x14ac:dyDescent="0.2">
      <c r="A8" s="58" t="str">
        <f>"Оборудование пожарной сигнализации ("&amp;SUM(E9:E19)&amp;" руб.в мес.)"</f>
        <v>Оборудование пожарной сигнализации (0 руб.в мес.)</v>
      </c>
      <c r="B8" s="114"/>
      <c r="C8" s="59"/>
      <c r="D8" s="60"/>
      <c r="E8" s="60"/>
      <c r="F8" s="106"/>
      <c r="G8" s="106"/>
      <c r="I8" s="108">
        <f>SUM(I9:I56)</f>
        <v>63</v>
      </c>
      <c r="J8" s="109"/>
      <c r="K8" s="110"/>
      <c r="L8" s="111">
        <f>SUM(L9:L56)</f>
        <v>163</v>
      </c>
      <c r="M8" s="109"/>
      <c r="N8" s="112"/>
      <c r="O8" s="113">
        <f>SUM(O9:O56)</f>
        <v>82</v>
      </c>
      <c r="P8" s="109"/>
      <c r="Q8" s="112"/>
      <c r="R8" s="113">
        <f>SUM(R9:R56)</f>
        <v>64</v>
      </c>
      <c r="S8" s="109"/>
      <c r="T8" s="112"/>
      <c r="U8" s="113">
        <f>SUM(U9:U56)</f>
        <v>102</v>
      </c>
      <c r="V8" s="109"/>
      <c r="W8" s="112"/>
      <c r="X8" s="113">
        <f>SUM(X9:X56)</f>
        <v>83</v>
      </c>
      <c r="Y8" s="109"/>
      <c r="Z8" s="112"/>
      <c r="AA8" s="113">
        <f>SUM(AA9:AA56)</f>
        <v>7</v>
      </c>
      <c r="AB8" s="109"/>
      <c r="AC8" s="112"/>
      <c r="AD8" s="113">
        <f>SUM(AD9:AD56)</f>
        <v>46</v>
      </c>
      <c r="AE8" s="109"/>
      <c r="AF8" s="112"/>
    </row>
    <row r="9" spans="1:32" hidden="1" outlineLevel="1" x14ac:dyDescent="0.2">
      <c r="A9" s="2" t="s">
        <v>13</v>
      </c>
      <c r="B9" s="115">
        <v>15</v>
      </c>
      <c r="C9" s="3"/>
      <c r="D9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'!H$2)))))*B9</f>
        <v>13.5</v>
      </c>
      <c r="E9" s="11">
        <f t="shared" ref="E9:E19" si="0">D9*C9</f>
        <v>0</v>
      </c>
      <c r="F9" s="15">
        <v>1500</v>
      </c>
      <c r="G9" s="15">
        <f t="shared" ref="G9:G19" si="1">IF(C9&gt;0,F9,0)</f>
        <v>0</v>
      </c>
      <c r="I9" s="22"/>
      <c r="J9" s="2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'!$H$2)))))*$B9</f>
        <v>12.15</v>
      </c>
      <c r="K9" s="35">
        <f>I9*J9</f>
        <v>0</v>
      </c>
      <c r="L9" s="36"/>
      <c r="M9" s="2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'!$H$2)))))*$B9</f>
        <v>10.935000000000002</v>
      </c>
      <c r="N9" s="37">
        <f>L9*M9</f>
        <v>0</v>
      </c>
      <c r="O9" s="38">
        <v>6</v>
      </c>
      <c r="P9" s="2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'!$H$2)))))*$B9</f>
        <v>12.15</v>
      </c>
      <c r="Q9" s="37">
        <f>O9*P9</f>
        <v>72.900000000000006</v>
      </c>
      <c r="R9" s="38"/>
      <c r="S9" s="2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'!$H$2)))))*$B9</f>
        <v>12.15</v>
      </c>
      <c r="T9" s="37">
        <f>R9*S9</f>
        <v>0</v>
      </c>
      <c r="U9" s="38"/>
      <c r="V9" s="2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'!$H$2)))))*$B9</f>
        <v>10.935000000000002</v>
      </c>
      <c r="W9" s="37">
        <f>U9*V9</f>
        <v>0</v>
      </c>
      <c r="X9" s="38"/>
      <c r="Y9" s="2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'!$H$2)))))*$B9</f>
        <v>12.15</v>
      </c>
      <c r="Z9" s="37">
        <f>X9*Y9</f>
        <v>0</v>
      </c>
      <c r="AA9" s="38"/>
      <c r="AB9" s="2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'!$H$2)))))*$B9</f>
        <v>15</v>
      </c>
      <c r="AC9" s="37">
        <f>AA9*AB9</f>
        <v>0</v>
      </c>
      <c r="AD9" s="3">
        <v>0</v>
      </c>
      <c r="AE9" s="2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'!$H$2)))))*$B9</f>
        <v>13.5</v>
      </c>
      <c r="AF9" s="37">
        <f>AD9*AE9</f>
        <v>0</v>
      </c>
    </row>
    <row r="10" spans="1:32" hidden="1" outlineLevel="1" x14ac:dyDescent="0.2">
      <c r="A10" s="2" t="s">
        <v>14</v>
      </c>
      <c r="B10" s="115">
        <v>35</v>
      </c>
      <c r="C10" s="3"/>
      <c r="D10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'!H$2)))))*B10</f>
        <v>31.5</v>
      </c>
      <c r="E10" s="11">
        <f t="shared" si="0"/>
        <v>0</v>
      </c>
      <c r="F10" s="15">
        <v>1500</v>
      </c>
      <c r="G10" s="15">
        <f t="shared" si="1"/>
        <v>0</v>
      </c>
      <c r="I10" s="23">
        <v>57</v>
      </c>
      <c r="J10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'!$H$2)))))*$B10</f>
        <v>28.35</v>
      </c>
      <c r="K10" s="39">
        <f>I10*J10</f>
        <v>1615.95</v>
      </c>
      <c r="L10" s="25">
        <v>154</v>
      </c>
      <c r="M10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'!$H$2)))))*$B10</f>
        <v>25.515000000000004</v>
      </c>
      <c r="N10" s="40">
        <f>L10*M10</f>
        <v>3929.3100000000009</v>
      </c>
      <c r="O10" s="41">
        <v>56</v>
      </c>
      <c r="P10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'!$H$2)))))*$B10</f>
        <v>28.35</v>
      </c>
      <c r="Q10" s="40">
        <f>O10*P10</f>
        <v>1587.6000000000001</v>
      </c>
      <c r="R10" s="41"/>
      <c r="S10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'!$H$2)))))*$B10</f>
        <v>28.35</v>
      </c>
      <c r="T10" s="40">
        <f>R10*S10</f>
        <v>0</v>
      </c>
      <c r="U10" s="41"/>
      <c r="V10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'!$H$2)))))*$B10</f>
        <v>25.515000000000004</v>
      </c>
      <c r="W10" s="40">
        <f>U10*V10</f>
        <v>0</v>
      </c>
      <c r="X10" s="41"/>
      <c r="Y10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'!$H$2)))))*$B10</f>
        <v>28.35</v>
      </c>
      <c r="Z10" s="40">
        <f>X10*Y10</f>
        <v>0</v>
      </c>
      <c r="AA10" s="41"/>
      <c r="AB10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'!$H$2)))))*$B10</f>
        <v>35</v>
      </c>
      <c r="AC10" s="40">
        <f>AA10*AB10</f>
        <v>0</v>
      </c>
      <c r="AD10" s="3">
        <v>5</v>
      </c>
      <c r="AE10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'!$H$2)))))*$B10</f>
        <v>31.5</v>
      </c>
      <c r="AF10" s="40">
        <f>AD10*AE10</f>
        <v>157.5</v>
      </c>
    </row>
    <row r="11" spans="1:32" hidden="1" outlineLevel="1" x14ac:dyDescent="0.2">
      <c r="A11" s="2" t="s">
        <v>15</v>
      </c>
      <c r="B11" s="115">
        <v>50</v>
      </c>
      <c r="C11" s="3"/>
      <c r="D11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'!H$2)))))*B11</f>
        <v>45</v>
      </c>
      <c r="E11" s="11">
        <f t="shared" si="0"/>
        <v>0</v>
      </c>
      <c r="F11" s="15">
        <v>1500</v>
      </c>
      <c r="G11" s="15">
        <f t="shared" si="1"/>
        <v>0</v>
      </c>
      <c r="I11" s="23">
        <v>3</v>
      </c>
      <c r="J11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'!$H$2)))))*$B11</f>
        <v>40.5</v>
      </c>
      <c r="K11" s="39">
        <f t="shared" ref="K11:K56" si="2">I11*J11</f>
        <v>121.5</v>
      </c>
      <c r="L11" s="25">
        <v>3</v>
      </c>
      <c r="M11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'!$H$2)))))*$B11</f>
        <v>36.450000000000003</v>
      </c>
      <c r="N11" s="40">
        <f t="shared" ref="N11:N56" si="3">L11*M11</f>
        <v>109.35000000000001</v>
      </c>
      <c r="O11" s="41">
        <v>4</v>
      </c>
      <c r="P11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'!$H$2)))))*$B11</f>
        <v>40.5</v>
      </c>
      <c r="Q11" s="40">
        <f t="shared" ref="Q11:Q56" si="4">O11*P11</f>
        <v>162</v>
      </c>
      <c r="R11" s="41"/>
      <c r="S11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'!$H$2)))))*$B11</f>
        <v>40.5</v>
      </c>
      <c r="T11" s="40">
        <f t="shared" ref="T11:T56" si="5">R11*S11</f>
        <v>0</v>
      </c>
      <c r="U11" s="41"/>
      <c r="V11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'!$H$2)))))*$B11</f>
        <v>36.450000000000003</v>
      </c>
      <c r="W11" s="40">
        <f t="shared" ref="W11:W56" si="6">U11*V11</f>
        <v>0</v>
      </c>
      <c r="X11" s="41"/>
      <c r="Y11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'!$H$2)))))*$B11</f>
        <v>40.5</v>
      </c>
      <c r="Z11" s="40">
        <f t="shared" ref="Z11:Z56" si="7">X11*Y11</f>
        <v>0</v>
      </c>
      <c r="AA11" s="41"/>
      <c r="AB11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'!$H$2)))))*$B11</f>
        <v>50</v>
      </c>
      <c r="AC11" s="40">
        <f t="shared" ref="AC11:AC56" si="8">AA11*AB11</f>
        <v>0</v>
      </c>
      <c r="AD11" s="3">
        <v>0</v>
      </c>
      <c r="AE11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'!$H$2)))))*$B11</f>
        <v>45</v>
      </c>
      <c r="AF11" s="40">
        <f t="shared" ref="AF11:AF26" si="9">AD11*AE11</f>
        <v>0</v>
      </c>
    </row>
    <row r="12" spans="1:32" hidden="1" outlineLevel="1" x14ac:dyDescent="0.2">
      <c r="A12" s="2" t="s">
        <v>109</v>
      </c>
      <c r="B12" s="115">
        <v>10</v>
      </c>
      <c r="C12" s="3"/>
      <c r="D12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'!H$2)))))*B12</f>
        <v>9</v>
      </c>
      <c r="E12" s="11">
        <f>D12*C12</f>
        <v>0</v>
      </c>
      <c r="F12" s="15">
        <v>1501</v>
      </c>
      <c r="G12" s="15">
        <f>IF(C12&gt;0,F12,0)</f>
        <v>0</v>
      </c>
      <c r="I12" s="23"/>
      <c r="J12" s="30"/>
      <c r="K12" s="39"/>
      <c r="L12" s="25"/>
      <c r="M12" s="30"/>
      <c r="N12" s="40"/>
      <c r="O12" s="41"/>
      <c r="P12" s="30"/>
      <c r="Q12" s="40"/>
      <c r="R12" s="41"/>
      <c r="S12" s="30"/>
      <c r="T12" s="40"/>
      <c r="U12" s="41"/>
      <c r="V12" s="30"/>
      <c r="W12" s="40"/>
      <c r="X12" s="41"/>
      <c r="Y12" s="30"/>
      <c r="Z12" s="40"/>
      <c r="AA12" s="41"/>
      <c r="AB12" s="30"/>
      <c r="AC12" s="40"/>
      <c r="AD12" s="3"/>
      <c r="AE12" s="30"/>
      <c r="AF12" s="40"/>
    </row>
    <row r="13" spans="1:32" hidden="1" outlineLevel="1" x14ac:dyDescent="0.2">
      <c r="A13" s="2" t="s">
        <v>16</v>
      </c>
      <c r="B13" s="115">
        <v>90</v>
      </c>
      <c r="C13" s="3"/>
      <c r="D13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'!H$2)))))*B13</f>
        <v>81</v>
      </c>
      <c r="E13" s="11">
        <f t="shared" si="0"/>
        <v>0</v>
      </c>
      <c r="F13" s="15">
        <v>1500</v>
      </c>
      <c r="G13" s="15">
        <f t="shared" si="1"/>
        <v>0</v>
      </c>
      <c r="I13" s="23"/>
      <c r="J13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'!$H$2)))))*$B13</f>
        <v>72.900000000000006</v>
      </c>
      <c r="K13" s="39">
        <f t="shared" si="2"/>
        <v>0</v>
      </c>
      <c r="L13" s="25"/>
      <c r="M13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'!$H$2)))))*$B13</f>
        <v>65.610000000000014</v>
      </c>
      <c r="N13" s="40">
        <f t="shared" si="3"/>
        <v>0</v>
      </c>
      <c r="O13" s="41"/>
      <c r="P13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'!$H$2)))))*$B13</f>
        <v>72.900000000000006</v>
      </c>
      <c r="Q13" s="40">
        <f t="shared" si="4"/>
        <v>0</v>
      </c>
      <c r="R13" s="41"/>
      <c r="S13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'!$H$2)))))*$B13</f>
        <v>72.900000000000006</v>
      </c>
      <c r="T13" s="40">
        <f t="shared" si="5"/>
        <v>0</v>
      </c>
      <c r="U13" s="41"/>
      <c r="V13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'!$H$2)))))*$B13</f>
        <v>65.610000000000014</v>
      </c>
      <c r="W13" s="40">
        <f t="shared" si="6"/>
        <v>0</v>
      </c>
      <c r="X13" s="41"/>
      <c r="Y13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'!$H$2)))))*$B13</f>
        <v>72.900000000000006</v>
      </c>
      <c r="Z13" s="40">
        <f t="shared" si="7"/>
        <v>0</v>
      </c>
      <c r="AA13" s="41"/>
      <c r="AB13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'!$H$2)))))*$B13</f>
        <v>90</v>
      </c>
      <c r="AC13" s="40">
        <f t="shared" si="8"/>
        <v>0</v>
      </c>
      <c r="AD13" s="3">
        <v>0</v>
      </c>
      <c r="AE13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'!$H$2)))))*$B13</f>
        <v>81</v>
      </c>
      <c r="AF13" s="40">
        <f t="shared" si="9"/>
        <v>0</v>
      </c>
    </row>
    <row r="14" spans="1:32" hidden="1" outlineLevel="1" x14ac:dyDescent="0.2">
      <c r="A14" s="2" t="s">
        <v>105</v>
      </c>
      <c r="B14" s="115">
        <v>175</v>
      </c>
      <c r="C14" s="3"/>
      <c r="D14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'!H$2)))))*B14</f>
        <v>157.5</v>
      </c>
      <c r="E14" s="11">
        <f>D14*C14</f>
        <v>0</v>
      </c>
      <c r="I14" s="23"/>
      <c r="J14" s="30"/>
      <c r="K14" s="39"/>
      <c r="L14" s="25"/>
      <c r="M14" s="30"/>
      <c r="N14" s="40"/>
      <c r="O14" s="41"/>
      <c r="P14" s="30"/>
      <c r="Q14" s="40"/>
      <c r="R14" s="41"/>
      <c r="S14" s="30"/>
      <c r="T14" s="40"/>
      <c r="U14" s="41"/>
      <c r="V14" s="30"/>
      <c r="W14" s="40"/>
      <c r="X14" s="41"/>
      <c r="Y14" s="30"/>
      <c r="Z14" s="40"/>
      <c r="AA14" s="41"/>
      <c r="AB14" s="30"/>
      <c r="AC14" s="40"/>
      <c r="AD14" s="3"/>
      <c r="AE14" s="30"/>
      <c r="AF14" s="40"/>
    </row>
    <row r="15" spans="1:32" hidden="1" outlineLevel="1" x14ac:dyDescent="0.2">
      <c r="A15" s="2" t="s">
        <v>4</v>
      </c>
      <c r="B15" s="115">
        <v>140</v>
      </c>
      <c r="C15" s="3"/>
      <c r="D15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'!H$2)))))*B15</f>
        <v>126</v>
      </c>
      <c r="E15" s="11">
        <f t="shared" si="0"/>
        <v>0</v>
      </c>
      <c r="F15" s="15">
        <v>1500</v>
      </c>
      <c r="G15" s="15">
        <f t="shared" si="1"/>
        <v>0</v>
      </c>
      <c r="I15" s="23">
        <v>1</v>
      </c>
      <c r="J15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'!$H$2)))))*$B15</f>
        <v>113.4</v>
      </c>
      <c r="K15" s="39">
        <f t="shared" si="2"/>
        <v>113.4</v>
      </c>
      <c r="L15" s="25">
        <v>4</v>
      </c>
      <c r="M15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'!$H$2)))))*$B15</f>
        <v>102.06000000000002</v>
      </c>
      <c r="N15" s="40">
        <f t="shared" si="3"/>
        <v>408.24000000000007</v>
      </c>
      <c r="O15" s="41">
        <v>2</v>
      </c>
      <c r="P15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'!$H$2)))))*$B15</f>
        <v>113.4</v>
      </c>
      <c r="Q15" s="40">
        <f t="shared" si="4"/>
        <v>226.8</v>
      </c>
      <c r="R15" s="41"/>
      <c r="S15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'!$H$2)))))*$B15</f>
        <v>113.4</v>
      </c>
      <c r="T15" s="40">
        <f t="shared" si="5"/>
        <v>0</v>
      </c>
      <c r="U15" s="41"/>
      <c r="V15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'!$H$2)))))*$B15</f>
        <v>102.06000000000002</v>
      </c>
      <c r="W15" s="40">
        <f t="shared" si="6"/>
        <v>0</v>
      </c>
      <c r="X15" s="41"/>
      <c r="Y15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'!$H$2)))))*$B15</f>
        <v>113.4</v>
      </c>
      <c r="Z15" s="40">
        <f t="shared" si="7"/>
        <v>0</v>
      </c>
      <c r="AA15" s="41"/>
      <c r="AB15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'!$H$2)))))*$B15</f>
        <v>140</v>
      </c>
      <c r="AC15" s="40">
        <f t="shared" si="8"/>
        <v>0</v>
      </c>
      <c r="AD15" s="3">
        <v>0</v>
      </c>
      <c r="AE15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'!$H$2)))))*$B15</f>
        <v>126</v>
      </c>
      <c r="AF15" s="40">
        <f t="shared" si="9"/>
        <v>0</v>
      </c>
    </row>
    <row r="16" spans="1:32" hidden="1" outlineLevel="1" x14ac:dyDescent="0.2">
      <c r="A16" s="2" t="s">
        <v>17</v>
      </c>
      <c r="B16" s="115">
        <v>70</v>
      </c>
      <c r="C16" s="3"/>
      <c r="D16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'!H$2)))))*B16</f>
        <v>63</v>
      </c>
      <c r="E16" s="11">
        <f t="shared" si="0"/>
        <v>0</v>
      </c>
      <c r="F16" s="15">
        <v>1500</v>
      </c>
      <c r="G16" s="15">
        <f t="shared" si="1"/>
        <v>0</v>
      </c>
      <c r="I16" s="23">
        <v>1</v>
      </c>
      <c r="J16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'!$H$2)))))*$B16</f>
        <v>56.7</v>
      </c>
      <c r="K16" s="39">
        <f t="shared" si="2"/>
        <v>56.7</v>
      </c>
      <c r="L16" s="25">
        <v>1</v>
      </c>
      <c r="M16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'!$H$2)))))*$B16</f>
        <v>51.030000000000008</v>
      </c>
      <c r="N16" s="40">
        <f t="shared" si="3"/>
        <v>51.030000000000008</v>
      </c>
      <c r="O16" s="41">
        <v>1</v>
      </c>
      <c r="P16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'!$H$2)))))*$B16</f>
        <v>56.7</v>
      </c>
      <c r="Q16" s="40">
        <f t="shared" si="4"/>
        <v>56.7</v>
      </c>
      <c r="R16" s="41"/>
      <c r="S16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'!$H$2)))))*$B16</f>
        <v>56.7</v>
      </c>
      <c r="T16" s="40">
        <f t="shared" si="5"/>
        <v>0</v>
      </c>
      <c r="U16" s="41"/>
      <c r="V16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'!$H$2)))))*$B16</f>
        <v>51.030000000000008</v>
      </c>
      <c r="W16" s="40">
        <f t="shared" si="6"/>
        <v>0</v>
      </c>
      <c r="X16" s="41"/>
      <c r="Y16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'!$H$2)))))*$B16</f>
        <v>56.7</v>
      </c>
      <c r="Z16" s="40">
        <f t="shared" si="7"/>
        <v>0</v>
      </c>
      <c r="AA16" s="41"/>
      <c r="AB16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'!$H$2)))))*$B16</f>
        <v>70</v>
      </c>
      <c r="AC16" s="40">
        <f t="shared" si="8"/>
        <v>0</v>
      </c>
      <c r="AD16" s="3">
        <v>0</v>
      </c>
      <c r="AE16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'!$H$2)))))*$B16</f>
        <v>63</v>
      </c>
      <c r="AF16" s="40">
        <f t="shared" si="9"/>
        <v>0</v>
      </c>
    </row>
    <row r="17" spans="1:32" hidden="1" outlineLevel="1" x14ac:dyDescent="0.2">
      <c r="A17" s="2" t="s">
        <v>5</v>
      </c>
      <c r="B17" s="115">
        <v>50</v>
      </c>
      <c r="C17" s="3"/>
      <c r="D17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'!H$2)))))*B17</f>
        <v>45</v>
      </c>
      <c r="E17" s="11">
        <f t="shared" si="0"/>
        <v>0</v>
      </c>
      <c r="F17" s="15">
        <v>1500</v>
      </c>
      <c r="G17" s="15">
        <f t="shared" si="1"/>
        <v>0</v>
      </c>
      <c r="I17" s="23">
        <v>1</v>
      </c>
      <c r="J17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'!$H$2)))))*$B17</f>
        <v>40.5</v>
      </c>
      <c r="K17" s="39">
        <f t="shared" si="2"/>
        <v>40.5</v>
      </c>
      <c r="L17" s="25">
        <v>1</v>
      </c>
      <c r="M17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'!$H$2)))))*$B17</f>
        <v>36.450000000000003</v>
      </c>
      <c r="N17" s="40">
        <f t="shared" si="3"/>
        <v>36.450000000000003</v>
      </c>
      <c r="O17" s="41"/>
      <c r="P17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'!$H$2)))))*$B17</f>
        <v>40.5</v>
      </c>
      <c r="Q17" s="40">
        <f t="shared" si="4"/>
        <v>0</v>
      </c>
      <c r="R17" s="41"/>
      <c r="S17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'!$H$2)))))*$B17</f>
        <v>40.5</v>
      </c>
      <c r="T17" s="40">
        <f t="shared" si="5"/>
        <v>0</v>
      </c>
      <c r="U17" s="41"/>
      <c r="V17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'!$H$2)))))*$B17</f>
        <v>36.450000000000003</v>
      </c>
      <c r="W17" s="40">
        <f t="shared" si="6"/>
        <v>0</v>
      </c>
      <c r="X17" s="41"/>
      <c r="Y17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'!$H$2)))))*$B17</f>
        <v>40.5</v>
      </c>
      <c r="Z17" s="40">
        <f t="shared" si="7"/>
        <v>0</v>
      </c>
      <c r="AA17" s="41"/>
      <c r="AB17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'!$H$2)))))*$B17</f>
        <v>50</v>
      </c>
      <c r="AC17" s="40">
        <f t="shared" si="8"/>
        <v>0</v>
      </c>
      <c r="AD17" s="3">
        <v>0</v>
      </c>
      <c r="AE17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'!$H$2)))))*$B17</f>
        <v>45</v>
      </c>
      <c r="AF17" s="40">
        <f t="shared" si="9"/>
        <v>0</v>
      </c>
    </row>
    <row r="18" spans="1:32" hidden="1" outlineLevel="1" x14ac:dyDescent="0.2">
      <c r="A18" s="2" t="s">
        <v>111</v>
      </c>
      <c r="B18" s="115">
        <v>35</v>
      </c>
      <c r="C18" s="3"/>
      <c r="D18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'!H$2)))))*B18</f>
        <v>31.5</v>
      </c>
      <c r="E18" s="11">
        <f>D18*C18</f>
        <v>0</v>
      </c>
      <c r="F18" s="15">
        <v>1501</v>
      </c>
      <c r="G18" s="15">
        <f>IF(C18&gt;0,F18,0)</f>
        <v>0</v>
      </c>
      <c r="I18" s="23"/>
      <c r="J18" s="30"/>
      <c r="K18" s="39"/>
      <c r="L18" s="25"/>
      <c r="M18" s="30"/>
      <c r="N18" s="40"/>
      <c r="O18" s="41"/>
      <c r="P18" s="30"/>
      <c r="Q18" s="40"/>
      <c r="R18" s="41"/>
      <c r="S18" s="30"/>
      <c r="T18" s="40"/>
      <c r="U18" s="41"/>
      <c r="V18" s="30"/>
      <c r="W18" s="40"/>
      <c r="X18" s="41"/>
      <c r="Y18" s="30"/>
      <c r="Z18" s="40"/>
      <c r="AA18" s="41"/>
      <c r="AB18" s="30"/>
      <c r="AC18" s="40"/>
      <c r="AD18" s="3"/>
      <c r="AE18" s="30"/>
      <c r="AF18" s="40"/>
    </row>
    <row r="19" spans="1:32" ht="25.5" hidden="1" outlineLevel="1" x14ac:dyDescent="0.2">
      <c r="A19" s="4" t="s">
        <v>20</v>
      </c>
      <c r="B19" s="115">
        <v>35</v>
      </c>
      <c r="C19" s="3"/>
      <c r="D19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'!H$2)))))*B19</f>
        <v>31.5</v>
      </c>
      <c r="E19" s="11">
        <f t="shared" si="0"/>
        <v>0</v>
      </c>
      <c r="F19" s="15">
        <v>1500</v>
      </c>
      <c r="G19" s="15">
        <f t="shared" si="1"/>
        <v>0</v>
      </c>
      <c r="I19" s="23"/>
      <c r="J19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'!$H$2)))))*$B19</f>
        <v>28.35</v>
      </c>
      <c r="K19" s="39">
        <f t="shared" si="2"/>
        <v>0</v>
      </c>
      <c r="L19" s="42"/>
      <c r="M19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'!$H$2)))))*$B19</f>
        <v>25.515000000000004</v>
      </c>
      <c r="N19" s="40">
        <f t="shared" si="3"/>
        <v>0</v>
      </c>
      <c r="O19" s="41"/>
      <c r="P19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'!$H$2)))))*$B19</f>
        <v>28.35</v>
      </c>
      <c r="Q19" s="40">
        <f t="shared" si="4"/>
        <v>0</v>
      </c>
      <c r="R19" s="41"/>
      <c r="S19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'!$H$2)))))*$B19</f>
        <v>28.35</v>
      </c>
      <c r="T19" s="40">
        <f t="shared" si="5"/>
        <v>0</v>
      </c>
      <c r="U19" s="41"/>
      <c r="V19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'!$H$2)))))*$B19</f>
        <v>25.515000000000004</v>
      </c>
      <c r="W19" s="40">
        <f t="shared" si="6"/>
        <v>0</v>
      </c>
      <c r="X19" s="41"/>
      <c r="Y19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'!$H$2)))))*$B19</f>
        <v>28.35</v>
      </c>
      <c r="Z19" s="40">
        <f t="shared" si="7"/>
        <v>0</v>
      </c>
      <c r="AA19" s="41"/>
      <c r="AB19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'!$H$2)))))*$B19</f>
        <v>35</v>
      </c>
      <c r="AC19" s="40">
        <f t="shared" si="8"/>
        <v>0</v>
      </c>
      <c r="AD19" s="3">
        <v>0</v>
      </c>
      <c r="AE19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'!$H$2)))))*$B19</f>
        <v>31.5</v>
      </c>
      <c r="AF19" s="40">
        <f t="shared" si="9"/>
        <v>0</v>
      </c>
    </row>
    <row r="20" spans="1:32" s="107" customFormat="1" collapsed="1" x14ac:dyDescent="0.2">
      <c r="A20" s="58" t="str">
        <f>"Оборудование звукового оповещения("&amp;SUM(E21:E24)&amp;" руб.в мес.)"</f>
        <v>Оборудование звукового оповещения(0 руб.в мес.)</v>
      </c>
      <c r="B20" s="114"/>
      <c r="C20" s="59">
        <v>0</v>
      </c>
      <c r="D20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'!H$2)))))*B20</f>
        <v>0</v>
      </c>
      <c r="E20" s="60"/>
      <c r="F20" s="106"/>
      <c r="G20" s="106">
        <f t="shared" ref="G20:G26" si="10">IF(C20&gt;0,F20,0)</f>
        <v>0</v>
      </c>
      <c r="I20" s="108"/>
      <c r="J20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'!$H$2)))))*$B20</f>
        <v>0</v>
      </c>
      <c r="K20" s="110">
        <f t="shared" si="2"/>
        <v>0</v>
      </c>
      <c r="L20" s="111"/>
      <c r="M20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'!$H$2)))))*$B20</f>
        <v>0</v>
      </c>
      <c r="N20" s="112">
        <f t="shared" si="3"/>
        <v>0</v>
      </c>
      <c r="O20" s="113"/>
      <c r="P20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'!$H$2)))))*$B20</f>
        <v>0</v>
      </c>
      <c r="Q20" s="112">
        <f t="shared" si="4"/>
        <v>0</v>
      </c>
      <c r="R20" s="113"/>
      <c r="S20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'!$H$2)))))*$B20</f>
        <v>0</v>
      </c>
      <c r="T20" s="112">
        <f t="shared" si="5"/>
        <v>0</v>
      </c>
      <c r="U20" s="113"/>
      <c r="V20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'!$H$2)))))*$B20</f>
        <v>0</v>
      </c>
      <c r="W20" s="112">
        <f t="shared" si="6"/>
        <v>0</v>
      </c>
      <c r="X20" s="113"/>
      <c r="Y20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'!$H$2)))))*$B20</f>
        <v>0</v>
      </c>
      <c r="Z20" s="112">
        <f t="shared" si="7"/>
        <v>0</v>
      </c>
      <c r="AA20" s="113"/>
      <c r="AB20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'!$H$2)))))*$B20</f>
        <v>0</v>
      </c>
      <c r="AC20" s="112">
        <f t="shared" si="8"/>
        <v>0</v>
      </c>
      <c r="AD20" s="113">
        <v>0</v>
      </c>
      <c r="AE20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'!$H$2)))))*$B20</f>
        <v>0</v>
      </c>
      <c r="AF20" s="112">
        <f t="shared" si="9"/>
        <v>0</v>
      </c>
    </row>
    <row r="21" spans="1:32" hidden="1" outlineLevel="1" x14ac:dyDescent="0.2">
      <c r="A21" s="2" t="s">
        <v>31</v>
      </c>
      <c r="B21" s="115">
        <v>50</v>
      </c>
      <c r="C21" s="3">
        <v>0</v>
      </c>
      <c r="D21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'!H$2)))))*B21</f>
        <v>45</v>
      </c>
      <c r="E21" s="11">
        <f>D21*C21</f>
        <v>0</v>
      </c>
      <c r="F21" s="15">
        <v>1500</v>
      </c>
      <c r="G21" s="15">
        <f t="shared" si="10"/>
        <v>0</v>
      </c>
      <c r="I21" s="23"/>
      <c r="J21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'!$H$2)))))*$B21</f>
        <v>40.5</v>
      </c>
      <c r="K21" s="39">
        <f t="shared" si="2"/>
        <v>0</v>
      </c>
      <c r="L21" s="25"/>
      <c r="M21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'!$H$2)))))*$B21</f>
        <v>36.450000000000003</v>
      </c>
      <c r="N21" s="40">
        <f t="shared" si="3"/>
        <v>0</v>
      </c>
      <c r="O21" s="41"/>
      <c r="P21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'!$H$2)))))*$B21</f>
        <v>40.5</v>
      </c>
      <c r="Q21" s="40">
        <f t="shared" si="4"/>
        <v>0</v>
      </c>
      <c r="R21" s="41"/>
      <c r="S21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'!$H$2)))))*$B21</f>
        <v>40.5</v>
      </c>
      <c r="T21" s="40">
        <f t="shared" si="5"/>
        <v>0</v>
      </c>
      <c r="U21" s="41"/>
      <c r="V21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'!$H$2)))))*$B21</f>
        <v>36.450000000000003</v>
      </c>
      <c r="W21" s="40">
        <f t="shared" si="6"/>
        <v>0</v>
      </c>
      <c r="X21" s="41"/>
      <c r="Y21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'!$H$2)))))*$B21</f>
        <v>40.5</v>
      </c>
      <c r="Z21" s="40">
        <f t="shared" si="7"/>
        <v>0</v>
      </c>
      <c r="AA21" s="41"/>
      <c r="AB21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'!$H$2)))))*$B21</f>
        <v>50</v>
      </c>
      <c r="AC21" s="40">
        <f t="shared" si="8"/>
        <v>0</v>
      </c>
      <c r="AD21" s="3">
        <v>0</v>
      </c>
      <c r="AE21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'!$H$2)))))*$B21</f>
        <v>45</v>
      </c>
      <c r="AF21" s="40">
        <f t="shared" si="9"/>
        <v>0</v>
      </c>
    </row>
    <row r="22" spans="1:32" hidden="1" outlineLevel="1" x14ac:dyDescent="0.2">
      <c r="A22" s="2" t="s">
        <v>25</v>
      </c>
      <c r="B22" s="115">
        <v>250</v>
      </c>
      <c r="C22" s="3">
        <v>0</v>
      </c>
      <c r="D22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'!H$2)))))*B22</f>
        <v>225</v>
      </c>
      <c r="E22" s="11">
        <f>D22*C22</f>
        <v>0</v>
      </c>
      <c r="F22" s="15">
        <v>1500</v>
      </c>
      <c r="G22" s="15">
        <f t="shared" si="10"/>
        <v>0</v>
      </c>
      <c r="I22" s="23"/>
      <c r="J22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'!$H$2)))))*$B22</f>
        <v>202.5</v>
      </c>
      <c r="K22" s="39">
        <f t="shared" si="2"/>
        <v>0</v>
      </c>
      <c r="L22" s="25"/>
      <c r="M22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'!$H$2)))))*$B22</f>
        <v>182.25000000000003</v>
      </c>
      <c r="N22" s="40">
        <f t="shared" si="3"/>
        <v>0</v>
      </c>
      <c r="O22" s="41"/>
      <c r="P22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'!$H$2)))))*$B22</f>
        <v>202.5</v>
      </c>
      <c r="Q22" s="40">
        <f t="shared" si="4"/>
        <v>0</v>
      </c>
      <c r="R22" s="41"/>
      <c r="S22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'!$H$2)))))*$B22</f>
        <v>202.5</v>
      </c>
      <c r="T22" s="40">
        <f t="shared" si="5"/>
        <v>0</v>
      </c>
      <c r="U22" s="41"/>
      <c r="V22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'!$H$2)))))*$B22</f>
        <v>182.25000000000003</v>
      </c>
      <c r="W22" s="40">
        <f t="shared" si="6"/>
        <v>0</v>
      </c>
      <c r="X22" s="41"/>
      <c r="Y22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'!$H$2)))))*$B22</f>
        <v>202.5</v>
      </c>
      <c r="Z22" s="40">
        <f t="shared" si="7"/>
        <v>0</v>
      </c>
      <c r="AA22" s="41"/>
      <c r="AB22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'!$H$2)))))*$B22</f>
        <v>250</v>
      </c>
      <c r="AC22" s="40">
        <f t="shared" si="8"/>
        <v>0</v>
      </c>
      <c r="AD22" s="3">
        <v>0</v>
      </c>
      <c r="AE22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'!$H$2)))))*$B22</f>
        <v>225</v>
      </c>
      <c r="AF22" s="40">
        <f t="shared" si="9"/>
        <v>0</v>
      </c>
    </row>
    <row r="23" spans="1:32" hidden="1" outlineLevel="1" x14ac:dyDescent="0.2">
      <c r="A23" s="2" t="s">
        <v>27</v>
      </c>
      <c r="B23" s="115">
        <v>250</v>
      </c>
      <c r="C23" s="3">
        <v>0</v>
      </c>
      <c r="D23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'!H$2)))))*B23</f>
        <v>225</v>
      </c>
      <c r="E23" s="11">
        <f>D23*C23</f>
        <v>0</v>
      </c>
      <c r="F23" s="15">
        <v>1500</v>
      </c>
      <c r="G23" s="15">
        <f t="shared" si="10"/>
        <v>0</v>
      </c>
      <c r="I23" s="23"/>
      <c r="J23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'!$H$2)))))*$B23</f>
        <v>202.5</v>
      </c>
      <c r="K23" s="39">
        <f t="shared" si="2"/>
        <v>0</v>
      </c>
      <c r="L23" s="25"/>
      <c r="M23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'!$H$2)))))*$B23</f>
        <v>182.25000000000003</v>
      </c>
      <c r="N23" s="40">
        <f t="shared" si="3"/>
        <v>0</v>
      </c>
      <c r="O23" s="41"/>
      <c r="P23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'!$H$2)))))*$B23</f>
        <v>202.5</v>
      </c>
      <c r="Q23" s="40">
        <f t="shared" si="4"/>
        <v>0</v>
      </c>
      <c r="R23" s="41"/>
      <c r="S23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'!$H$2)))))*$B23</f>
        <v>202.5</v>
      </c>
      <c r="T23" s="40">
        <f t="shared" si="5"/>
        <v>0</v>
      </c>
      <c r="U23" s="41"/>
      <c r="V23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'!$H$2)))))*$B23</f>
        <v>182.25000000000003</v>
      </c>
      <c r="W23" s="40">
        <f t="shared" si="6"/>
        <v>0</v>
      </c>
      <c r="X23" s="41"/>
      <c r="Y23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'!$H$2)))))*$B23</f>
        <v>202.5</v>
      </c>
      <c r="Z23" s="40">
        <f t="shared" si="7"/>
        <v>0</v>
      </c>
      <c r="AA23" s="41"/>
      <c r="AB23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'!$H$2)))))*$B23</f>
        <v>250</v>
      </c>
      <c r="AC23" s="40">
        <f t="shared" si="8"/>
        <v>0</v>
      </c>
      <c r="AD23" s="3">
        <v>0</v>
      </c>
      <c r="AE23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'!$H$2)))))*$B23</f>
        <v>225</v>
      </c>
      <c r="AF23" s="40">
        <f t="shared" si="9"/>
        <v>0</v>
      </c>
    </row>
    <row r="24" spans="1:32" hidden="1" outlineLevel="1" x14ac:dyDescent="0.2">
      <c r="A24" s="2" t="s">
        <v>28</v>
      </c>
      <c r="B24" s="115">
        <v>250</v>
      </c>
      <c r="C24" s="3">
        <v>0</v>
      </c>
      <c r="D24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'!H$2)))))*B24</f>
        <v>225</v>
      </c>
      <c r="E24" s="11">
        <f>D24*C24</f>
        <v>0</v>
      </c>
      <c r="F24" s="15">
        <v>1500</v>
      </c>
      <c r="G24" s="15">
        <f t="shared" si="10"/>
        <v>0</v>
      </c>
      <c r="I24" s="23"/>
      <c r="J24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'!$H$2)))))*$B24</f>
        <v>202.5</v>
      </c>
      <c r="K24" s="39">
        <f t="shared" si="2"/>
        <v>0</v>
      </c>
      <c r="L24" s="25"/>
      <c r="M24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'!$H$2)))))*$B24</f>
        <v>182.25000000000003</v>
      </c>
      <c r="N24" s="40">
        <f t="shared" si="3"/>
        <v>0</v>
      </c>
      <c r="O24" s="41"/>
      <c r="P24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'!$H$2)))))*$B24</f>
        <v>202.5</v>
      </c>
      <c r="Q24" s="40">
        <f t="shared" si="4"/>
        <v>0</v>
      </c>
      <c r="R24" s="41"/>
      <c r="S24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'!$H$2)))))*$B24</f>
        <v>202.5</v>
      </c>
      <c r="T24" s="40">
        <f t="shared" si="5"/>
        <v>0</v>
      </c>
      <c r="U24" s="41"/>
      <c r="V24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'!$H$2)))))*$B24</f>
        <v>182.25000000000003</v>
      </c>
      <c r="W24" s="40">
        <f t="shared" si="6"/>
        <v>0</v>
      </c>
      <c r="X24" s="41"/>
      <c r="Y24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'!$H$2)))))*$B24</f>
        <v>202.5</v>
      </c>
      <c r="Z24" s="40">
        <f t="shared" si="7"/>
        <v>0</v>
      </c>
      <c r="AA24" s="41"/>
      <c r="AB24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'!$H$2)))))*$B24</f>
        <v>250</v>
      </c>
      <c r="AC24" s="40">
        <f t="shared" si="8"/>
        <v>0</v>
      </c>
      <c r="AD24" s="3">
        <v>0</v>
      </c>
      <c r="AE24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'!$H$2)))))*$B24</f>
        <v>225</v>
      </c>
      <c r="AF24" s="40">
        <f t="shared" si="9"/>
        <v>0</v>
      </c>
    </row>
    <row r="25" spans="1:32" s="107" customFormat="1" collapsed="1" x14ac:dyDescent="0.2">
      <c r="A25" s="58" t="str">
        <f>"Оборудование охранной сигнализации ("&amp;SUM(E26:E28)&amp;" руб.в мес.)"</f>
        <v>Оборудование охранной сигнализации (0 руб.в мес.)</v>
      </c>
      <c r="B25" s="114"/>
      <c r="C25" s="59"/>
      <c r="D25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'!H$2)))))*B25</f>
        <v>0</v>
      </c>
      <c r="E25" s="60"/>
      <c r="F25" s="106"/>
      <c r="G25" s="106">
        <f t="shared" si="10"/>
        <v>0</v>
      </c>
      <c r="I25" s="108"/>
      <c r="J25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'!$H$2)))))*$B25</f>
        <v>0</v>
      </c>
      <c r="K25" s="110">
        <f t="shared" si="2"/>
        <v>0</v>
      </c>
      <c r="L25" s="111"/>
      <c r="M25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'!$H$2)))))*$B25</f>
        <v>0</v>
      </c>
      <c r="N25" s="112">
        <f t="shared" si="3"/>
        <v>0</v>
      </c>
      <c r="O25" s="113"/>
      <c r="P25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'!$H$2)))))*$B25</f>
        <v>0</v>
      </c>
      <c r="Q25" s="112">
        <f t="shared" si="4"/>
        <v>0</v>
      </c>
      <c r="R25" s="113"/>
      <c r="S25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'!$H$2)))))*$B25</f>
        <v>0</v>
      </c>
      <c r="T25" s="112">
        <f t="shared" si="5"/>
        <v>0</v>
      </c>
      <c r="U25" s="113"/>
      <c r="V25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'!$H$2)))))*$B25</f>
        <v>0</v>
      </c>
      <c r="W25" s="112">
        <f t="shared" si="6"/>
        <v>0</v>
      </c>
      <c r="X25" s="113"/>
      <c r="Y25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'!$H$2)))))*$B25</f>
        <v>0</v>
      </c>
      <c r="Z25" s="112">
        <f t="shared" si="7"/>
        <v>0</v>
      </c>
      <c r="AA25" s="113"/>
      <c r="AB25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'!$H$2)))))*$B25</f>
        <v>0</v>
      </c>
      <c r="AC25" s="112">
        <f t="shared" si="8"/>
        <v>0</v>
      </c>
      <c r="AD25" s="113"/>
      <c r="AE25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'!$H$2)))))*$B25</f>
        <v>0</v>
      </c>
      <c r="AF25" s="112">
        <f t="shared" si="9"/>
        <v>0</v>
      </c>
    </row>
    <row r="26" spans="1:32" hidden="1" outlineLevel="1" x14ac:dyDescent="0.2">
      <c r="A26" s="2" t="s">
        <v>74</v>
      </c>
      <c r="B26" s="115">
        <v>50</v>
      </c>
      <c r="C26" s="3"/>
      <c r="D26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'!H$2)))))*B26</f>
        <v>45</v>
      </c>
      <c r="E26" s="11">
        <f>D26*C26</f>
        <v>0</v>
      </c>
      <c r="F26" s="15">
        <v>300</v>
      </c>
      <c r="G26" s="15">
        <f t="shared" si="10"/>
        <v>0</v>
      </c>
      <c r="I26" s="23"/>
      <c r="J26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'!$H$2)))))*$B26</f>
        <v>40.5</v>
      </c>
      <c r="K26" s="39">
        <f t="shared" si="2"/>
        <v>0</v>
      </c>
      <c r="L26" s="42"/>
      <c r="M26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'!$H$2)))))*$B26</f>
        <v>36.450000000000003</v>
      </c>
      <c r="N26" s="40">
        <f t="shared" si="3"/>
        <v>0</v>
      </c>
      <c r="O26" s="41"/>
      <c r="P26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'!$H$2)))))*$B26</f>
        <v>40.5</v>
      </c>
      <c r="Q26" s="40">
        <f t="shared" si="4"/>
        <v>0</v>
      </c>
      <c r="R26" s="41"/>
      <c r="S26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'!$H$2)))))*$B26</f>
        <v>40.5</v>
      </c>
      <c r="T26" s="40">
        <f t="shared" si="5"/>
        <v>0</v>
      </c>
      <c r="U26" s="41"/>
      <c r="V26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'!$H$2)))))*$B26</f>
        <v>36.450000000000003</v>
      </c>
      <c r="W26" s="40">
        <f t="shared" si="6"/>
        <v>0</v>
      </c>
      <c r="X26" s="41"/>
      <c r="Y26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'!$H$2)))))*$B26</f>
        <v>40.5</v>
      </c>
      <c r="Z26" s="40">
        <f t="shared" si="7"/>
        <v>0</v>
      </c>
      <c r="AA26" s="41"/>
      <c r="AB26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'!$H$2)))))*$B26</f>
        <v>50</v>
      </c>
      <c r="AC26" s="40">
        <f t="shared" si="8"/>
        <v>0</v>
      </c>
      <c r="AD26" s="3">
        <v>16</v>
      </c>
      <c r="AE26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'!$H$2)))))*$B26</f>
        <v>45</v>
      </c>
      <c r="AF26" s="40">
        <f t="shared" si="9"/>
        <v>720</v>
      </c>
    </row>
    <row r="27" spans="1:32" hidden="1" outlineLevel="1" x14ac:dyDescent="0.2">
      <c r="A27" s="2" t="s">
        <v>75</v>
      </c>
      <c r="B27" s="115">
        <v>70</v>
      </c>
      <c r="C27" s="3"/>
      <c r="D27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'!H$2)))))*B27</f>
        <v>63</v>
      </c>
      <c r="E27" s="11">
        <f>D27*C27</f>
        <v>0</v>
      </c>
      <c r="F27" s="15">
        <v>300</v>
      </c>
      <c r="I27" s="23"/>
      <c r="J27" s="30"/>
      <c r="K27" s="39"/>
      <c r="L27" s="42"/>
      <c r="M27" s="30"/>
      <c r="N27" s="40"/>
      <c r="O27" s="41"/>
      <c r="P27" s="30"/>
      <c r="Q27" s="40"/>
      <c r="R27" s="41"/>
      <c r="S27" s="30"/>
      <c r="T27" s="40"/>
      <c r="U27" s="41"/>
      <c r="V27" s="30"/>
      <c r="W27" s="40"/>
      <c r="X27" s="41"/>
      <c r="Y27" s="30"/>
      <c r="Z27" s="40"/>
      <c r="AA27" s="41"/>
      <c r="AB27" s="30"/>
      <c r="AC27" s="40"/>
      <c r="AD27" s="3">
        <v>0</v>
      </c>
      <c r="AE27" s="30"/>
      <c r="AF27" s="40"/>
    </row>
    <row r="28" spans="1:32" hidden="1" outlineLevel="1" x14ac:dyDescent="0.2">
      <c r="A28" s="2" t="s">
        <v>104</v>
      </c>
      <c r="B28" s="115">
        <v>50</v>
      </c>
      <c r="C28" s="3"/>
      <c r="D28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'!H$2)))))*B28</f>
        <v>45</v>
      </c>
      <c r="E28" s="11">
        <f>D28*C28</f>
        <v>0</v>
      </c>
      <c r="F28" s="15">
        <v>300</v>
      </c>
      <c r="I28" s="23"/>
      <c r="J28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'!$H$2)))))*$B28</f>
        <v>40.5</v>
      </c>
      <c r="K28" s="39">
        <f t="shared" si="2"/>
        <v>0</v>
      </c>
      <c r="L28" s="42"/>
      <c r="M28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'!$H$2)))))*$B28</f>
        <v>36.450000000000003</v>
      </c>
      <c r="N28" s="40">
        <f t="shared" si="3"/>
        <v>0</v>
      </c>
      <c r="O28" s="41"/>
      <c r="P28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'!$H$2)))))*$B28</f>
        <v>40.5</v>
      </c>
      <c r="Q28" s="40">
        <f t="shared" si="4"/>
        <v>0</v>
      </c>
      <c r="R28" s="41"/>
      <c r="S28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'!$H$2)))))*$B28</f>
        <v>40.5</v>
      </c>
      <c r="T28" s="40">
        <f t="shared" si="5"/>
        <v>0</v>
      </c>
      <c r="U28" s="41"/>
      <c r="V28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'!$H$2)))))*$B28</f>
        <v>36.450000000000003</v>
      </c>
      <c r="W28" s="40">
        <f t="shared" si="6"/>
        <v>0</v>
      </c>
      <c r="X28" s="41"/>
      <c r="Y28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'!$H$2)))))*$B28</f>
        <v>40.5</v>
      </c>
      <c r="Z28" s="40">
        <f t="shared" si="7"/>
        <v>0</v>
      </c>
      <c r="AA28" s="41"/>
      <c r="AB28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'!$H$2)))))*$B28</f>
        <v>50</v>
      </c>
      <c r="AC28" s="40">
        <f t="shared" si="8"/>
        <v>0</v>
      </c>
      <c r="AD28" s="3">
        <v>0</v>
      </c>
      <c r="AE28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'!$H$2)))))*$B28</f>
        <v>45</v>
      </c>
      <c r="AF28" s="40">
        <f>AD28*AE28</f>
        <v>0</v>
      </c>
    </row>
    <row r="29" spans="1:32" s="107" customFormat="1" collapsed="1" x14ac:dyDescent="0.2">
      <c r="A29" s="58" t="str">
        <f>"Видеонаблюдение ("&amp;SUM(E30:E36)&amp;" руб.в мес.)"</f>
        <v>Видеонаблюдение (864 руб.в мес.)</v>
      </c>
      <c r="B29" s="114"/>
      <c r="C29" s="59">
        <v>0</v>
      </c>
      <c r="D29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'!H$2)))))*B29</f>
        <v>0</v>
      </c>
      <c r="E29" s="60"/>
      <c r="F29" s="106"/>
      <c r="G29" s="106">
        <f>IF(C29&gt;0,F29,0)</f>
        <v>0</v>
      </c>
      <c r="I29" s="108"/>
      <c r="J29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'!$H$2)))))*$B29</f>
        <v>0</v>
      </c>
      <c r="K29" s="110">
        <f t="shared" si="2"/>
        <v>0</v>
      </c>
      <c r="L29" s="111"/>
      <c r="M29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'!$H$2)))))*$B29</f>
        <v>0</v>
      </c>
      <c r="N29" s="112">
        <f t="shared" si="3"/>
        <v>0</v>
      </c>
      <c r="O29" s="113"/>
      <c r="P29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'!$H$2)))))*$B29</f>
        <v>0</v>
      </c>
      <c r="Q29" s="112">
        <f t="shared" si="4"/>
        <v>0</v>
      </c>
      <c r="R29" s="113"/>
      <c r="S29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'!$H$2)))))*$B29</f>
        <v>0</v>
      </c>
      <c r="T29" s="112">
        <f t="shared" si="5"/>
        <v>0</v>
      </c>
      <c r="U29" s="113"/>
      <c r="V29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'!$H$2)))))*$B29</f>
        <v>0</v>
      </c>
      <c r="W29" s="112">
        <f t="shared" si="6"/>
        <v>0</v>
      </c>
      <c r="X29" s="113"/>
      <c r="Y29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'!$H$2)))))*$B29</f>
        <v>0</v>
      </c>
      <c r="Z29" s="112">
        <f t="shared" si="7"/>
        <v>0</v>
      </c>
      <c r="AA29" s="113"/>
      <c r="AB29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'!$H$2)))))*$B29</f>
        <v>0</v>
      </c>
      <c r="AC29" s="112">
        <f t="shared" si="8"/>
        <v>0</v>
      </c>
      <c r="AD29" s="113">
        <v>0</v>
      </c>
      <c r="AE29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'!$H$2)))))*$B29</f>
        <v>0</v>
      </c>
      <c r="AF29" s="112">
        <f t="shared" ref="AF29:AF38" si="11">AD29*AE29</f>
        <v>0</v>
      </c>
    </row>
    <row r="30" spans="1:32" hidden="1" outlineLevel="1" x14ac:dyDescent="0.2">
      <c r="A30" s="2" t="s">
        <v>21</v>
      </c>
      <c r="B30" s="115">
        <v>85</v>
      </c>
      <c r="C30" s="3">
        <v>0</v>
      </c>
      <c r="D30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'!H$2)))))*B30</f>
        <v>76.5</v>
      </c>
      <c r="E30" s="11">
        <f t="shared" ref="E30:E36" si="12">D30*C30</f>
        <v>0</v>
      </c>
      <c r="F30" s="15">
        <v>700</v>
      </c>
      <c r="G30" s="15">
        <f>IF(C30&gt;0,F30,0)</f>
        <v>0</v>
      </c>
      <c r="I30" s="23"/>
      <c r="J30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'!$H$2)))))*$B30</f>
        <v>68.850000000000009</v>
      </c>
      <c r="K30" s="39">
        <f t="shared" si="2"/>
        <v>0</v>
      </c>
      <c r="L30" s="42"/>
      <c r="M30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'!$H$2)))))*$B30</f>
        <v>61.965000000000011</v>
      </c>
      <c r="N30" s="40">
        <f t="shared" si="3"/>
        <v>0</v>
      </c>
      <c r="O30" s="41"/>
      <c r="P30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'!$H$2)))))*$B30</f>
        <v>68.850000000000009</v>
      </c>
      <c r="Q30" s="40">
        <f t="shared" si="4"/>
        <v>0</v>
      </c>
      <c r="R30" s="41"/>
      <c r="S30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'!$H$2)))))*$B30</f>
        <v>68.850000000000009</v>
      </c>
      <c r="T30" s="40">
        <f t="shared" si="5"/>
        <v>0</v>
      </c>
      <c r="U30" s="41"/>
      <c r="V30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'!$H$2)))))*$B30</f>
        <v>61.965000000000011</v>
      </c>
      <c r="W30" s="40">
        <f t="shared" si="6"/>
        <v>0</v>
      </c>
      <c r="X30" s="41"/>
      <c r="Y30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'!$H$2)))))*$B30</f>
        <v>68.850000000000009</v>
      </c>
      <c r="Z30" s="40">
        <f t="shared" si="7"/>
        <v>0</v>
      </c>
      <c r="AA30" s="41"/>
      <c r="AB30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'!$H$2)))))*$B30</f>
        <v>85</v>
      </c>
      <c r="AC30" s="40">
        <f t="shared" si="8"/>
        <v>0</v>
      </c>
      <c r="AD30" s="3">
        <v>0</v>
      </c>
      <c r="AE30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'!$H$2)))))*$B30</f>
        <v>76.5</v>
      </c>
      <c r="AF30" s="40">
        <f t="shared" si="11"/>
        <v>0</v>
      </c>
    </row>
    <row r="31" spans="1:32" hidden="1" outlineLevel="1" x14ac:dyDescent="0.2">
      <c r="A31" s="2" t="s">
        <v>22</v>
      </c>
      <c r="B31" s="115">
        <v>100</v>
      </c>
      <c r="C31" s="3">
        <v>3</v>
      </c>
      <c r="D31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'!H$2)))))*B31</f>
        <v>90</v>
      </c>
      <c r="E31" s="11">
        <f t="shared" si="12"/>
        <v>270</v>
      </c>
      <c r="F31" s="15">
        <v>700</v>
      </c>
      <c r="G31" s="15">
        <f>IF(C31&gt;0,F31,0)</f>
        <v>700</v>
      </c>
      <c r="I31" s="23"/>
      <c r="J31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'!$H$2)))))*$B31</f>
        <v>81</v>
      </c>
      <c r="K31" s="39">
        <f t="shared" si="2"/>
        <v>0</v>
      </c>
      <c r="L31" s="42"/>
      <c r="M31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'!$H$2)))))*$B31</f>
        <v>72.900000000000006</v>
      </c>
      <c r="N31" s="40">
        <f t="shared" si="3"/>
        <v>0</v>
      </c>
      <c r="O31" s="41"/>
      <c r="P31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'!$H$2)))))*$B31</f>
        <v>81</v>
      </c>
      <c r="Q31" s="40">
        <f t="shared" si="4"/>
        <v>0</v>
      </c>
      <c r="R31" s="41">
        <v>18</v>
      </c>
      <c r="S31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'!$H$2)))))*$B31</f>
        <v>81</v>
      </c>
      <c r="T31" s="40">
        <f t="shared" si="5"/>
        <v>1458</v>
      </c>
      <c r="U31" s="41">
        <v>16</v>
      </c>
      <c r="V31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'!$H$2)))))*$B31</f>
        <v>72.900000000000006</v>
      </c>
      <c r="W31" s="40">
        <f t="shared" si="6"/>
        <v>1166.4000000000001</v>
      </c>
      <c r="X31" s="41"/>
      <c r="Y31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'!$H$2)))))*$B31</f>
        <v>81</v>
      </c>
      <c r="Z31" s="40">
        <f t="shared" si="7"/>
        <v>0</v>
      </c>
      <c r="AA31" s="41"/>
      <c r="AB31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'!$H$2)))))*$B31</f>
        <v>100</v>
      </c>
      <c r="AC31" s="40">
        <f t="shared" si="8"/>
        <v>0</v>
      </c>
      <c r="AD31" s="3">
        <v>0</v>
      </c>
      <c r="AE31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'!$H$2)))))*$B31</f>
        <v>90</v>
      </c>
      <c r="AF31" s="40">
        <f t="shared" si="11"/>
        <v>0</v>
      </c>
    </row>
    <row r="32" spans="1:32" hidden="1" outlineLevel="1" x14ac:dyDescent="0.2">
      <c r="A32" s="2" t="s">
        <v>23</v>
      </c>
      <c r="B32" s="115">
        <v>95</v>
      </c>
      <c r="C32" s="3"/>
      <c r="D32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'!H$2)))))*B32</f>
        <v>85.5</v>
      </c>
      <c r="E32" s="11">
        <f t="shared" si="12"/>
        <v>0</v>
      </c>
      <c r="F32" s="15">
        <v>700</v>
      </c>
      <c r="G32" s="15">
        <f>IF(C32&gt;0,F32,0)</f>
        <v>0</v>
      </c>
      <c r="I32" s="23"/>
      <c r="J32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'!$H$2)))))*$B32</f>
        <v>76.95</v>
      </c>
      <c r="K32" s="39">
        <f t="shared" si="2"/>
        <v>0</v>
      </c>
      <c r="L32" s="42"/>
      <c r="M32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'!$H$2)))))*$B32</f>
        <v>69.25500000000001</v>
      </c>
      <c r="N32" s="40">
        <f t="shared" si="3"/>
        <v>0</v>
      </c>
      <c r="O32" s="41"/>
      <c r="P32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'!$H$2)))))*$B32</f>
        <v>76.95</v>
      </c>
      <c r="Q32" s="40">
        <f t="shared" si="4"/>
        <v>0</v>
      </c>
      <c r="R32" s="41"/>
      <c r="S32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'!$H$2)))))*$B32</f>
        <v>76.95</v>
      </c>
      <c r="T32" s="40">
        <f t="shared" si="5"/>
        <v>0</v>
      </c>
      <c r="U32" s="41">
        <v>16</v>
      </c>
      <c r="V32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'!$H$2)))))*$B32</f>
        <v>69.25500000000001</v>
      </c>
      <c r="W32" s="40">
        <f t="shared" si="6"/>
        <v>1108.0800000000002</v>
      </c>
      <c r="X32" s="41"/>
      <c r="Y32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'!$H$2)))))*$B32</f>
        <v>76.95</v>
      </c>
      <c r="Z32" s="40">
        <f t="shared" si="7"/>
        <v>0</v>
      </c>
      <c r="AA32" s="41"/>
      <c r="AB32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'!$H$2)))))*$B32</f>
        <v>95</v>
      </c>
      <c r="AC32" s="40">
        <f t="shared" si="8"/>
        <v>0</v>
      </c>
      <c r="AD32" s="3">
        <v>10</v>
      </c>
      <c r="AE32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'!$H$2)))))*$B32</f>
        <v>85.5</v>
      </c>
      <c r="AF32" s="40">
        <f t="shared" si="11"/>
        <v>855</v>
      </c>
    </row>
    <row r="33" spans="1:32" hidden="1" outlineLevel="1" x14ac:dyDescent="0.2">
      <c r="A33" s="2" t="s">
        <v>24</v>
      </c>
      <c r="B33" s="115">
        <v>100</v>
      </c>
      <c r="C33" s="3">
        <v>0</v>
      </c>
      <c r="D33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'!H$2)))))*B33</f>
        <v>90</v>
      </c>
      <c r="E33" s="11">
        <f t="shared" si="12"/>
        <v>0</v>
      </c>
      <c r="F33" s="15">
        <v>700</v>
      </c>
      <c r="G33" s="15">
        <f>IF(C33&gt;0,F33,0)</f>
        <v>0</v>
      </c>
      <c r="I33" s="23"/>
      <c r="J33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'!$H$2)))))*$B33</f>
        <v>81</v>
      </c>
      <c r="K33" s="39">
        <f t="shared" si="2"/>
        <v>0</v>
      </c>
      <c r="L33" s="42"/>
      <c r="M33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'!$H$2)))))*$B33</f>
        <v>72.900000000000006</v>
      </c>
      <c r="N33" s="40">
        <f t="shared" si="3"/>
        <v>0</v>
      </c>
      <c r="O33" s="41"/>
      <c r="P33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'!$H$2)))))*$B33</f>
        <v>81</v>
      </c>
      <c r="Q33" s="40">
        <f t="shared" si="4"/>
        <v>0</v>
      </c>
      <c r="R33" s="41"/>
      <c r="S33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'!$H$2)))))*$B33</f>
        <v>81</v>
      </c>
      <c r="T33" s="40">
        <f t="shared" si="5"/>
        <v>0</v>
      </c>
      <c r="U33" s="41"/>
      <c r="V33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'!$H$2)))))*$B33</f>
        <v>72.900000000000006</v>
      </c>
      <c r="W33" s="40">
        <f t="shared" si="6"/>
        <v>0</v>
      </c>
      <c r="X33" s="41">
        <v>36</v>
      </c>
      <c r="Y33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'!$H$2)))))*$B33</f>
        <v>81</v>
      </c>
      <c r="Z33" s="40">
        <f t="shared" si="7"/>
        <v>2916</v>
      </c>
      <c r="AA33" s="41"/>
      <c r="AB33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'!$H$2)))))*$B33</f>
        <v>100</v>
      </c>
      <c r="AC33" s="40">
        <f t="shared" si="8"/>
        <v>0</v>
      </c>
      <c r="AD33" s="3">
        <v>3</v>
      </c>
      <c r="AE33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'!$H$2)))))*$B33</f>
        <v>90</v>
      </c>
      <c r="AF33" s="40">
        <f t="shared" si="11"/>
        <v>270</v>
      </c>
    </row>
    <row r="34" spans="1:32" hidden="1" outlineLevel="1" x14ac:dyDescent="0.2">
      <c r="A34" s="2" t="s">
        <v>102</v>
      </c>
      <c r="B34" s="115">
        <v>70</v>
      </c>
      <c r="C34" s="3">
        <v>0</v>
      </c>
      <c r="D34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'!H$2)))))*B34</f>
        <v>63</v>
      </c>
      <c r="E34" s="11">
        <f>D34*C34</f>
        <v>0</v>
      </c>
      <c r="F34" s="15">
        <v>700</v>
      </c>
      <c r="I34" s="23"/>
      <c r="J34" s="30"/>
      <c r="K34" s="39"/>
      <c r="L34" s="42"/>
      <c r="M34" s="30"/>
      <c r="N34" s="40"/>
      <c r="O34" s="41"/>
      <c r="P34" s="30"/>
      <c r="Q34" s="40"/>
      <c r="R34" s="41"/>
      <c r="S34" s="30"/>
      <c r="T34" s="40"/>
      <c r="U34" s="41"/>
      <c r="V34" s="30"/>
      <c r="W34" s="40"/>
      <c r="X34" s="41"/>
      <c r="Y34" s="30"/>
      <c r="Z34" s="40"/>
      <c r="AA34" s="41"/>
      <c r="AB34" s="30"/>
      <c r="AC34" s="40"/>
      <c r="AD34" s="3"/>
      <c r="AE34" s="30"/>
      <c r="AF34" s="40"/>
    </row>
    <row r="35" spans="1:32" hidden="1" outlineLevel="1" x14ac:dyDescent="0.2">
      <c r="A35" s="2" t="s">
        <v>33</v>
      </c>
      <c r="B35" s="115">
        <v>240</v>
      </c>
      <c r="C35" s="3">
        <v>1</v>
      </c>
      <c r="D35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'!H$2)))))*B35</f>
        <v>216</v>
      </c>
      <c r="E35" s="11">
        <f t="shared" si="12"/>
        <v>216</v>
      </c>
      <c r="F35" s="15">
        <v>700</v>
      </c>
      <c r="I35" s="23"/>
      <c r="J35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'!$H$2)))))*$B35</f>
        <v>194.4</v>
      </c>
      <c r="K35" s="39">
        <f t="shared" si="2"/>
        <v>0</v>
      </c>
      <c r="L35" s="42"/>
      <c r="M35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'!$H$2)))))*$B35</f>
        <v>174.96000000000004</v>
      </c>
      <c r="N35" s="40">
        <f t="shared" si="3"/>
        <v>0</v>
      </c>
      <c r="O35" s="41"/>
      <c r="P35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'!$H$2)))))*$B35</f>
        <v>194.4</v>
      </c>
      <c r="Q35" s="40">
        <f t="shared" si="4"/>
        <v>0</v>
      </c>
      <c r="R35" s="41">
        <v>2</v>
      </c>
      <c r="S35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'!$H$2)))))*$B35</f>
        <v>194.4</v>
      </c>
      <c r="T35" s="40">
        <f t="shared" si="5"/>
        <v>388.8</v>
      </c>
      <c r="U35" s="41">
        <v>2</v>
      </c>
      <c r="V35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'!$H$2)))))*$B35</f>
        <v>174.96000000000004</v>
      </c>
      <c r="W35" s="40">
        <f t="shared" si="6"/>
        <v>349.92000000000007</v>
      </c>
      <c r="X35" s="41">
        <v>1</v>
      </c>
      <c r="Y35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'!$H$2)))))*$B35</f>
        <v>194.4</v>
      </c>
      <c r="Z35" s="40">
        <f t="shared" si="7"/>
        <v>194.4</v>
      </c>
      <c r="AA35" s="41"/>
      <c r="AB35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'!$H$2)))))*$B35</f>
        <v>240</v>
      </c>
      <c r="AC35" s="40">
        <f t="shared" si="8"/>
        <v>0</v>
      </c>
      <c r="AD35" s="3">
        <v>1</v>
      </c>
      <c r="AE35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'!$H$2)))))*$B35</f>
        <v>216</v>
      </c>
      <c r="AF35" s="40">
        <f t="shared" si="11"/>
        <v>216</v>
      </c>
    </row>
    <row r="36" spans="1:32" hidden="1" outlineLevel="1" x14ac:dyDescent="0.2">
      <c r="A36" s="2" t="s">
        <v>35</v>
      </c>
      <c r="B36" s="115">
        <v>70</v>
      </c>
      <c r="C36" s="3">
        <v>6</v>
      </c>
      <c r="D36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'!H$2)))))*B36</f>
        <v>63</v>
      </c>
      <c r="E36" s="11">
        <f t="shared" si="12"/>
        <v>378</v>
      </c>
      <c r="F36" s="15">
        <v>700</v>
      </c>
      <c r="I36" s="23"/>
      <c r="J36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'!$H$2)))))*$B36</f>
        <v>56.7</v>
      </c>
      <c r="K36" s="39">
        <f t="shared" si="2"/>
        <v>0</v>
      </c>
      <c r="L36" s="42"/>
      <c r="M36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'!$H$2)))))*$B36</f>
        <v>51.030000000000008</v>
      </c>
      <c r="N36" s="40">
        <f t="shared" si="3"/>
        <v>0</v>
      </c>
      <c r="O36" s="41"/>
      <c r="P36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'!$H$2)))))*$B36</f>
        <v>56.7</v>
      </c>
      <c r="Q36" s="40">
        <f t="shared" si="4"/>
        <v>0</v>
      </c>
      <c r="R36" s="41">
        <v>2</v>
      </c>
      <c r="S36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'!$H$2)))))*$B36</f>
        <v>56.7</v>
      </c>
      <c r="T36" s="40">
        <f t="shared" si="5"/>
        <v>113.4</v>
      </c>
      <c r="U36" s="41"/>
      <c r="V36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'!$H$2)))))*$B36</f>
        <v>51.030000000000008</v>
      </c>
      <c r="W36" s="40">
        <f t="shared" si="6"/>
        <v>0</v>
      </c>
      <c r="X36" s="41">
        <v>8</v>
      </c>
      <c r="Y36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'!$H$2)))))*$B36</f>
        <v>56.7</v>
      </c>
      <c r="Z36" s="40">
        <f t="shared" si="7"/>
        <v>453.6</v>
      </c>
      <c r="AA36" s="41"/>
      <c r="AB36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'!$H$2)))))*$B36</f>
        <v>70</v>
      </c>
      <c r="AC36" s="40">
        <f t="shared" si="8"/>
        <v>0</v>
      </c>
      <c r="AD36" s="3">
        <v>0</v>
      </c>
      <c r="AE36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'!$H$2)))))*$B36</f>
        <v>63</v>
      </c>
      <c r="AF36" s="40">
        <f t="shared" si="11"/>
        <v>0</v>
      </c>
    </row>
    <row r="37" spans="1:32" s="107" customFormat="1" collapsed="1" x14ac:dyDescent="0.2">
      <c r="A37" s="58" t="str">
        <f>"СКД ("&amp;SUM(E38:E46)&amp;" руб.в мес.)"</f>
        <v>СКД (1080 руб.в мес.)</v>
      </c>
      <c r="B37" s="114"/>
      <c r="C37" s="59">
        <v>0</v>
      </c>
      <c r="D37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'!H$2)))))*B37</f>
        <v>0</v>
      </c>
      <c r="E37" s="60"/>
      <c r="F37" s="106"/>
      <c r="G37" s="106">
        <f>IF(C37&gt;0,F37,0)</f>
        <v>0</v>
      </c>
      <c r="I37" s="108"/>
      <c r="J37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'!$H$2)))))*$B37</f>
        <v>0</v>
      </c>
      <c r="K37" s="110">
        <f t="shared" ref="K37:K46" si="13">I37*J37</f>
        <v>0</v>
      </c>
      <c r="L37" s="111"/>
      <c r="M37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'!$H$2)))))*$B37</f>
        <v>0</v>
      </c>
      <c r="N37" s="112">
        <f t="shared" ref="N37:N46" si="14">L37*M37</f>
        <v>0</v>
      </c>
      <c r="O37" s="113"/>
      <c r="P37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'!$H$2)))))*$B37</f>
        <v>0</v>
      </c>
      <c r="Q37" s="112">
        <f t="shared" ref="Q37:Q46" si="15">O37*P37</f>
        <v>0</v>
      </c>
      <c r="R37" s="113"/>
      <c r="S37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'!$H$2)))))*$B37</f>
        <v>0</v>
      </c>
      <c r="T37" s="112">
        <f t="shared" ref="T37:T46" si="16">R37*S37</f>
        <v>0</v>
      </c>
      <c r="U37" s="113"/>
      <c r="V37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'!$H$2)))))*$B37</f>
        <v>0</v>
      </c>
      <c r="W37" s="112">
        <f t="shared" ref="W37:W46" si="17">U37*V37</f>
        <v>0</v>
      </c>
      <c r="X37" s="113"/>
      <c r="Y37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'!$H$2)))))*$B37</f>
        <v>0</v>
      </c>
      <c r="Z37" s="112">
        <f t="shared" ref="Z37:Z46" si="18">X37*Y37</f>
        <v>0</v>
      </c>
      <c r="AA37" s="113"/>
      <c r="AB37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'!$H$2)))))*$B37</f>
        <v>0</v>
      </c>
      <c r="AC37" s="112">
        <f t="shared" si="8"/>
        <v>0</v>
      </c>
      <c r="AD37" s="113">
        <v>0</v>
      </c>
      <c r="AE37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'!$H$2)))))*$B37</f>
        <v>0</v>
      </c>
      <c r="AF37" s="112">
        <f t="shared" si="11"/>
        <v>0</v>
      </c>
    </row>
    <row r="38" spans="1:32" hidden="1" outlineLevel="1" x14ac:dyDescent="0.2">
      <c r="A38" s="2" t="s">
        <v>57</v>
      </c>
      <c r="B38" s="115">
        <v>150</v>
      </c>
      <c r="C38" s="3"/>
      <c r="D38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'!H$2)))))*B38</f>
        <v>135</v>
      </c>
      <c r="E38" s="11">
        <f t="shared" ref="E38:E46" si="19">D38*C38</f>
        <v>0</v>
      </c>
      <c r="F38" s="15">
        <v>1000</v>
      </c>
      <c r="G38" s="15">
        <f>IF(C38&gt;0,F38,0)</f>
        <v>0</v>
      </c>
      <c r="I38" s="23"/>
      <c r="J38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'!$H$2)))))*$B38</f>
        <v>121.50000000000001</v>
      </c>
      <c r="K38" s="39">
        <f t="shared" si="13"/>
        <v>0</v>
      </c>
      <c r="L38" s="42"/>
      <c r="M38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'!$H$2)))))*$B38</f>
        <v>109.35000000000001</v>
      </c>
      <c r="N38" s="40">
        <f t="shared" si="14"/>
        <v>0</v>
      </c>
      <c r="O38" s="41"/>
      <c r="P38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'!$H$2)))))*$B38</f>
        <v>121.50000000000001</v>
      </c>
      <c r="Q38" s="40">
        <f t="shared" si="15"/>
        <v>0</v>
      </c>
      <c r="R38" s="41"/>
      <c r="S38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'!$H$2)))))*$B38</f>
        <v>121.50000000000001</v>
      </c>
      <c r="T38" s="40">
        <f t="shared" si="16"/>
        <v>0</v>
      </c>
      <c r="U38" s="41"/>
      <c r="V38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'!$H$2)))))*$B38</f>
        <v>109.35000000000001</v>
      </c>
      <c r="W38" s="40">
        <f t="shared" si="17"/>
        <v>0</v>
      </c>
      <c r="X38" s="41"/>
      <c r="Y38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'!$H$2)))))*$B38</f>
        <v>121.50000000000001</v>
      </c>
      <c r="Z38" s="40">
        <f t="shared" si="18"/>
        <v>0</v>
      </c>
      <c r="AA38" s="41">
        <v>1</v>
      </c>
      <c r="AB38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'!$H$2)))))*$B38</f>
        <v>150</v>
      </c>
      <c r="AC38" s="40">
        <f t="shared" si="8"/>
        <v>150</v>
      </c>
      <c r="AD38" s="3">
        <v>1</v>
      </c>
      <c r="AE38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'!$H$2)))))*$B38</f>
        <v>135</v>
      </c>
      <c r="AF38" s="40">
        <f t="shared" si="11"/>
        <v>135</v>
      </c>
    </row>
    <row r="39" spans="1:32" hidden="1" outlineLevel="1" x14ac:dyDescent="0.2">
      <c r="A39" s="2" t="s">
        <v>79</v>
      </c>
      <c r="B39" s="115">
        <v>400</v>
      </c>
      <c r="C39" s="3">
        <v>1</v>
      </c>
      <c r="D39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'!H$2)))))*B39</f>
        <v>360</v>
      </c>
      <c r="E39" s="11">
        <f t="shared" si="19"/>
        <v>360</v>
      </c>
      <c r="F39" s="15">
        <v>1000</v>
      </c>
      <c r="I39" s="23"/>
      <c r="J39" s="30"/>
      <c r="K39" s="39"/>
      <c r="L39" s="42"/>
      <c r="M39" s="30"/>
      <c r="N39" s="40"/>
      <c r="O39" s="41"/>
      <c r="P39" s="30"/>
      <c r="Q39" s="40"/>
      <c r="R39" s="41"/>
      <c r="S39" s="30"/>
      <c r="T39" s="40"/>
      <c r="U39" s="41"/>
      <c r="V39" s="30"/>
      <c r="W39" s="40"/>
      <c r="X39" s="41"/>
      <c r="Y39" s="30"/>
      <c r="Z39" s="40"/>
      <c r="AA39" s="41"/>
      <c r="AB39" s="30"/>
      <c r="AC39" s="40"/>
      <c r="AD39" s="3">
        <v>0</v>
      </c>
      <c r="AE39" s="30"/>
      <c r="AF39" s="40"/>
    </row>
    <row r="40" spans="1:32" hidden="1" outlineLevel="1" x14ac:dyDescent="0.2">
      <c r="A40" s="2" t="s">
        <v>60</v>
      </c>
      <c r="B40" s="115">
        <v>100</v>
      </c>
      <c r="C40" s="3"/>
      <c r="D40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'!H$2)))))*B40</f>
        <v>90</v>
      </c>
      <c r="E40" s="11">
        <f t="shared" si="19"/>
        <v>0</v>
      </c>
      <c r="F40" s="15">
        <v>1000</v>
      </c>
      <c r="I40" s="23"/>
      <c r="J40" s="30"/>
      <c r="K40" s="39"/>
      <c r="L40" s="42"/>
      <c r="M40" s="30"/>
      <c r="N40" s="40"/>
      <c r="O40" s="41"/>
      <c r="P40" s="30"/>
      <c r="Q40" s="40"/>
      <c r="R40" s="41"/>
      <c r="S40" s="30"/>
      <c r="T40" s="40"/>
      <c r="U40" s="41"/>
      <c r="V40" s="30"/>
      <c r="W40" s="40"/>
      <c r="X40" s="41"/>
      <c r="Y40" s="30"/>
      <c r="Z40" s="40"/>
      <c r="AA40" s="41"/>
      <c r="AB40" s="30"/>
      <c r="AC40" s="40"/>
      <c r="AD40" s="3">
        <v>1</v>
      </c>
      <c r="AE40" s="30"/>
      <c r="AF40" s="40"/>
    </row>
    <row r="41" spans="1:32" hidden="1" outlineLevel="1" x14ac:dyDescent="0.2">
      <c r="A41" s="2" t="s">
        <v>112</v>
      </c>
      <c r="B41" s="115">
        <v>80</v>
      </c>
      <c r="C41" s="3">
        <v>4</v>
      </c>
      <c r="D41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'!H$2)))))*B41</f>
        <v>72</v>
      </c>
      <c r="E41" s="11">
        <f>D41*C41</f>
        <v>288</v>
      </c>
      <c r="F41" s="15">
        <v>1000</v>
      </c>
      <c r="G41" s="15">
        <f>IF(C41&gt;0,F41,0)</f>
        <v>1000</v>
      </c>
      <c r="I41" s="23"/>
      <c r="J41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'!$H$2)))))*$B41</f>
        <v>64.800000000000011</v>
      </c>
      <c r="K41" s="39">
        <f>I41*J41</f>
        <v>0</v>
      </c>
      <c r="L41" s="42"/>
      <c r="M41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'!$H$2)))))*$B41</f>
        <v>58.320000000000007</v>
      </c>
      <c r="N41" s="40">
        <f>L41*M41</f>
        <v>0</v>
      </c>
      <c r="O41" s="41"/>
      <c r="P41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'!$H$2)))))*$B41</f>
        <v>64.800000000000011</v>
      </c>
      <c r="Q41" s="40">
        <f>O41*P41</f>
        <v>0</v>
      </c>
      <c r="R41" s="41">
        <v>18</v>
      </c>
      <c r="S41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'!$H$2)))))*$B41</f>
        <v>64.800000000000011</v>
      </c>
      <c r="T41" s="40">
        <f>R41*S41</f>
        <v>1166.4000000000001</v>
      </c>
      <c r="U41" s="41">
        <v>16</v>
      </c>
      <c r="V41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'!$H$2)))))*$B41</f>
        <v>58.320000000000007</v>
      </c>
      <c r="W41" s="40">
        <f>U41*V41</f>
        <v>933.12000000000012</v>
      </c>
      <c r="X41" s="41"/>
      <c r="Y41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'!$H$2)))))*$B41</f>
        <v>64.800000000000011</v>
      </c>
      <c r="Z41" s="40">
        <f>X41*Y41</f>
        <v>0</v>
      </c>
      <c r="AA41" s="41">
        <v>1</v>
      </c>
      <c r="AB41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'!$H$2)))))*$B41</f>
        <v>80</v>
      </c>
      <c r="AC41" s="40">
        <f>AA41*AB41</f>
        <v>80</v>
      </c>
      <c r="AD41" s="3">
        <v>1</v>
      </c>
      <c r="AE41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'!$H$2)))))*$B41</f>
        <v>72</v>
      </c>
      <c r="AF41" s="40">
        <f>AD41*AE41</f>
        <v>72</v>
      </c>
    </row>
    <row r="42" spans="1:32" hidden="1" outlineLevel="1" x14ac:dyDescent="0.2">
      <c r="A42" s="2" t="s">
        <v>107</v>
      </c>
      <c r="B42" s="115">
        <v>100</v>
      </c>
      <c r="C42" s="3">
        <v>2</v>
      </c>
      <c r="D42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'!H$2)))))*B42</f>
        <v>90</v>
      </c>
      <c r="E42" s="11">
        <f t="shared" si="19"/>
        <v>180</v>
      </c>
      <c r="F42" s="15">
        <v>1000</v>
      </c>
      <c r="G42" s="15">
        <f t="shared" ref="G42:G48" si="20">IF(C42&gt;0,F42,0)</f>
        <v>1000</v>
      </c>
      <c r="I42" s="23"/>
      <c r="J42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'!$H$2)))))*$B42</f>
        <v>81</v>
      </c>
      <c r="K42" s="39">
        <f t="shared" si="13"/>
        <v>0</v>
      </c>
      <c r="L42" s="42"/>
      <c r="M42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'!$H$2)))))*$B42</f>
        <v>72.900000000000006</v>
      </c>
      <c r="N42" s="40">
        <f t="shared" si="14"/>
        <v>0</v>
      </c>
      <c r="O42" s="41"/>
      <c r="P42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'!$H$2)))))*$B42</f>
        <v>81</v>
      </c>
      <c r="Q42" s="40">
        <f t="shared" si="15"/>
        <v>0</v>
      </c>
      <c r="R42" s="41">
        <v>18</v>
      </c>
      <c r="S42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'!$H$2)))))*$B42</f>
        <v>81</v>
      </c>
      <c r="T42" s="40">
        <f t="shared" si="16"/>
        <v>1458</v>
      </c>
      <c r="U42" s="41">
        <v>16</v>
      </c>
      <c r="V42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'!$H$2)))))*$B42</f>
        <v>72.900000000000006</v>
      </c>
      <c r="W42" s="40">
        <f t="shared" si="17"/>
        <v>1166.4000000000001</v>
      </c>
      <c r="X42" s="41"/>
      <c r="Y42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'!$H$2)))))*$B42</f>
        <v>81</v>
      </c>
      <c r="Z42" s="40">
        <f t="shared" si="18"/>
        <v>0</v>
      </c>
      <c r="AA42" s="41">
        <v>1</v>
      </c>
      <c r="AB42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'!$H$2)))))*$B42</f>
        <v>100</v>
      </c>
      <c r="AC42" s="40">
        <f t="shared" si="8"/>
        <v>100</v>
      </c>
      <c r="AD42" s="3">
        <v>1</v>
      </c>
      <c r="AE42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'!$H$2)))))*$B42</f>
        <v>90</v>
      </c>
      <c r="AF42" s="40">
        <f t="shared" ref="AF42:AF56" si="21">AD42*AE42</f>
        <v>90</v>
      </c>
    </row>
    <row r="43" spans="1:32" hidden="1" outlineLevel="1" x14ac:dyDescent="0.2">
      <c r="A43" s="2" t="s">
        <v>113</v>
      </c>
      <c r="B43" s="115">
        <v>70</v>
      </c>
      <c r="C43" s="3">
        <v>4</v>
      </c>
      <c r="D43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'!H$2)))))*B43</f>
        <v>63</v>
      </c>
      <c r="E43" s="11">
        <f>D43*C43</f>
        <v>252</v>
      </c>
      <c r="F43" s="15">
        <v>1000</v>
      </c>
      <c r="G43" s="15">
        <f>IF(C43&gt;0,F43,0)</f>
        <v>1000</v>
      </c>
      <c r="I43" s="23"/>
      <c r="J43" s="30"/>
      <c r="K43" s="39"/>
      <c r="L43" s="42"/>
      <c r="M43" s="30"/>
      <c r="N43" s="40"/>
      <c r="O43" s="41"/>
      <c r="P43" s="30"/>
      <c r="Q43" s="40"/>
      <c r="R43" s="41"/>
      <c r="S43" s="30"/>
      <c r="T43" s="40"/>
      <c r="U43" s="41"/>
      <c r="V43" s="30"/>
      <c r="W43" s="40"/>
      <c r="X43" s="41"/>
      <c r="Y43" s="30"/>
      <c r="Z43" s="40"/>
      <c r="AA43" s="41"/>
      <c r="AB43" s="30"/>
      <c r="AC43" s="40"/>
      <c r="AD43" s="3"/>
      <c r="AE43" s="30"/>
      <c r="AF43" s="40"/>
    </row>
    <row r="44" spans="1:32" hidden="1" outlineLevel="1" x14ac:dyDescent="0.2">
      <c r="A44" s="2" t="s">
        <v>106</v>
      </c>
      <c r="B44" s="115">
        <v>60</v>
      </c>
      <c r="C44" s="3"/>
      <c r="D44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'!H$2)))))*B44</f>
        <v>54</v>
      </c>
      <c r="E44" s="11">
        <f>D44*C44</f>
        <v>0</v>
      </c>
      <c r="F44" s="15">
        <v>1000</v>
      </c>
      <c r="G44" s="15">
        <f t="shared" si="20"/>
        <v>0</v>
      </c>
      <c r="I44" s="23"/>
      <c r="J44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'!$H$2)))))*$B44</f>
        <v>48.6</v>
      </c>
      <c r="K44" s="39">
        <f>I44*J44</f>
        <v>0</v>
      </c>
      <c r="L44" s="42"/>
      <c r="M44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'!$H$2)))))*$B44</f>
        <v>43.740000000000009</v>
      </c>
      <c r="N44" s="40">
        <f>L44*M44</f>
        <v>0</v>
      </c>
      <c r="O44" s="41"/>
      <c r="P44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'!$H$2)))))*$B44</f>
        <v>48.6</v>
      </c>
      <c r="Q44" s="40">
        <f>O44*P44</f>
        <v>0</v>
      </c>
      <c r="R44" s="41"/>
      <c r="S44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'!$H$2)))))*$B44</f>
        <v>48.6</v>
      </c>
      <c r="T44" s="40">
        <f>R44*S44</f>
        <v>0</v>
      </c>
      <c r="U44" s="41">
        <v>16</v>
      </c>
      <c r="V44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'!$H$2)))))*$B44</f>
        <v>43.740000000000009</v>
      </c>
      <c r="W44" s="40">
        <f>U44*V44</f>
        <v>699.84000000000015</v>
      </c>
      <c r="X44" s="41"/>
      <c r="Y44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'!$H$2)))))*$B44</f>
        <v>48.6</v>
      </c>
      <c r="Z44" s="40">
        <f>X44*Y44</f>
        <v>0</v>
      </c>
      <c r="AA44" s="41">
        <v>1</v>
      </c>
      <c r="AB44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'!$H$2)))))*$B44</f>
        <v>60</v>
      </c>
      <c r="AC44" s="40">
        <f>AA44*AB44</f>
        <v>60</v>
      </c>
      <c r="AD44" s="3">
        <v>1</v>
      </c>
      <c r="AE44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'!$H$2)))))*$B44</f>
        <v>54</v>
      </c>
      <c r="AF44" s="40">
        <f>AD44*AE44</f>
        <v>54</v>
      </c>
    </row>
    <row r="45" spans="1:32" hidden="1" outlineLevel="1" x14ac:dyDescent="0.2">
      <c r="A45" s="2" t="s">
        <v>58</v>
      </c>
      <c r="B45" s="115">
        <v>100</v>
      </c>
      <c r="C45" s="3"/>
      <c r="D45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'!H$2)))))*B45</f>
        <v>90</v>
      </c>
      <c r="E45" s="11">
        <f t="shared" si="19"/>
        <v>0</v>
      </c>
      <c r="F45" s="15">
        <v>1000</v>
      </c>
      <c r="G45" s="15">
        <f t="shared" si="20"/>
        <v>0</v>
      </c>
      <c r="I45" s="23"/>
      <c r="J45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'!$H$2)))))*$B45</f>
        <v>81</v>
      </c>
      <c r="K45" s="39">
        <f t="shared" si="13"/>
        <v>0</v>
      </c>
      <c r="L45" s="42"/>
      <c r="M45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'!$H$2)))))*$B45</f>
        <v>72.900000000000006</v>
      </c>
      <c r="N45" s="40">
        <f t="shared" si="14"/>
        <v>0</v>
      </c>
      <c r="O45" s="41"/>
      <c r="P45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'!$H$2)))))*$B45</f>
        <v>81</v>
      </c>
      <c r="Q45" s="40">
        <f t="shared" si="15"/>
        <v>0</v>
      </c>
      <c r="R45" s="41"/>
      <c r="S45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'!$H$2)))))*$B45</f>
        <v>81</v>
      </c>
      <c r="T45" s="40">
        <f t="shared" si="16"/>
        <v>0</v>
      </c>
      <c r="U45" s="41">
        <v>16</v>
      </c>
      <c r="V45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'!$H$2)))))*$B45</f>
        <v>72.900000000000006</v>
      </c>
      <c r="W45" s="40">
        <f t="shared" si="17"/>
        <v>1166.4000000000001</v>
      </c>
      <c r="X45" s="41"/>
      <c r="Y45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'!$H$2)))))*$B45</f>
        <v>81</v>
      </c>
      <c r="Z45" s="40">
        <f t="shared" si="18"/>
        <v>0</v>
      </c>
      <c r="AA45" s="41">
        <v>1</v>
      </c>
      <c r="AB45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'!$H$2)))))*$B45</f>
        <v>100</v>
      </c>
      <c r="AC45" s="40">
        <f t="shared" si="8"/>
        <v>100</v>
      </c>
      <c r="AD45" s="3">
        <v>1</v>
      </c>
      <c r="AE45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'!$H$2)))))*$B45</f>
        <v>90</v>
      </c>
      <c r="AF45" s="40">
        <f t="shared" si="21"/>
        <v>90</v>
      </c>
    </row>
    <row r="46" spans="1:32" hidden="1" outlineLevel="1" x14ac:dyDescent="0.2">
      <c r="A46" s="2" t="s">
        <v>108</v>
      </c>
      <c r="B46" s="115">
        <v>100</v>
      </c>
      <c r="C46" s="3"/>
      <c r="D46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'!H$2)))))*B46</f>
        <v>90</v>
      </c>
      <c r="E46" s="11">
        <f t="shared" si="19"/>
        <v>0</v>
      </c>
      <c r="F46" s="15">
        <v>1000</v>
      </c>
      <c r="G46" s="15">
        <f t="shared" si="20"/>
        <v>0</v>
      </c>
      <c r="I46" s="23"/>
      <c r="J46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'!$H$2)))))*$B46</f>
        <v>81</v>
      </c>
      <c r="K46" s="39">
        <f t="shared" si="13"/>
        <v>0</v>
      </c>
      <c r="L46" s="42"/>
      <c r="M46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'!$H$2)))))*$B46</f>
        <v>72.900000000000006</v>
      </c>
      <c r="N46" s="40">
        <f t="shared" si="14"/>
        <v>0</v>
      </c>
      <c r="O46" s="41"/>
      <c r="P46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'!$H$2)))))*$B46</f>
        <v>81</v>
      </c>
      <c r="Q46" s="40">
        <f t="shared" si="15"/>
        <v>0</v>
      </c>
      <c r="R46" s="41"/>
      <c r="S46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'!$H$2)))))*$B46</f>
        <v>81</v>
      </c>
      <c r="T46" s="40">
        <f t="shared" si="16"/>
        <v>0</v>
      </c>
      <c r="U46" s="41"/>
      <c r="V46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'!$H$2)))))*$B46</f>
        <v>72.900000000000006</v>
      </c>
      <c r="W46" s="40">
        <f t="shared" si="17"/>
        <v>0</v>
      </c>
      <c r="X46" s="41">
        <v>36</v>
      </c>
      <c r="Y46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'!$H$2)))))*$B46</f>
        <v>81</v>
      </c>
      <c r="Z46" s="40">
        <f t="shared" si="18"/>
        <v>2916</v>
      </c>
      <c r="AA46" s="41">
        <v>1</v>
      </c>
      <c r="AB46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'!$H$2)))))*$B46</f>
        <v>100</v>
      </c>
      <c r="AC46" s="40">
        <f t="shared" si="8"/>
        <v>100</v>
      </c>
      <c r="AD46" s="3">
        <v>1</v>
      </c>
      <c r="AE46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'!$H$2)))))*$B46</f>
        <v>90</v>
      </c>
      <c r="AF46" s="40">
        <f t="shared" si="21"/>
        <v>90</v>
      </c>
    </row>
    <row r="47" spans="1:32" s="107" customFormat="1" collapsed="1" x14ac:dyDescent="0.2">
      <c r="A47" s="58" t="str">
        <f>"Блоки питания и прочее оборудование ("&amp;SUM(E48:E56)&amp;" руб.в мес.)"</f>
        <v>Блоки питания и прочее оборудование (108 руб.в мес.)</v>
      </c>
      <c r="B47" s="114"/>
      <c r="C47" s="59">
        <v>0</v>
      </c>
      <c r="D47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'!H$2)))))*B47</f>
        <v>0</v>
      </c>
      <c r="E47" s="60"/>
      <c r="F47" s="106"/>
      <c r="G47" s="106">
        <f t="shared" si="20"/>
        <v>0</v>
      </c>
      <c r="I47" s="108"/>
      <c r="J47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'!$H$2)))))*$B47</f>
        <v>0</v>
      </c>
      <c r="K47" s="110">
        <f t="shared" si="2"/>
        <v>0</v>
      </c>
      <c r="L47" s="111"/>
      <c r="M47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'!$H$2)))))*$B47</f>
        <v>0</v>
      </c>
      <c r="N47" s="112">
        <f t="shared" si="3"/>
        <v>0</v>
      </c>
      <c r="O47" s="113"/>
      <c r="P47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'!$H$2)))))*$B47</f>
        <v>0</v>
      </c>
      <c r="Q47" s="112">
        <f t="shared" si="4"/>
        <v>0</v>
      </c>
      <c r="R47" s="113"/>
      <c r="S47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'!$H$2)))))*$B47</f>
        <v>0</v>
      </c>
      <c r="T47" s="112">
        <f t="shared" si="5"/>
        <v>0</v>
      </c>
      <c r="U47" s="113"/>
      <c r="V47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'!$H$2)))))*$B47</f>
        <v>0</v>
      </c>
      <c r="W47" s="112">
        <f t="shared" si="6"/>
        <v>0</v>
      </c>
      <c r="X47" s="113"/>
      <c r="Y47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'!$H$2)))))*$B47</f>
        <v>0</v>
      </c>
      <c r="Z47" s="112">
        <f t="shared" si="7"/>
        <v>0</v>
      </c>
      <c r="AA47" s="113"/>
      <c r="AB47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'!$H$2)))))*$B47</f>
        <v>0</v>
      </c>
      <c r="AC47" s="112">
        <f t="shared" si="8"/>
        <v>0</v>
      </c>
      <c r="AD47" s="113">
        <v>0</v>
      </c>
      <c r="AE47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'!$H$2)))))*$B47</f>
        <v>0</v>
      </c>
      <c r="AF47" s="112">
        <f t="shared" si="21"/>
        <v>0</v>
      </c>
    </row>
    <row r="48" spans="1:32" x14ac:dyDescent="0.2">
      <c r="A48" s="2" t="s">
        <v>32</v>
      </c>
      <c r="B48" s="115">
        <v>50</v>
      </c>
      <c r="C48" s="3"/>
      <c r="D48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'!H$2)))))*B48</f>
        <v>45</v>
      </c>
      <c r="E48" s="11">
        <f t="shared" ref="E48:E56" si="22">D48*C48</f>
        <v>0</v>
      </c>
      <c r="F48" s="15">
        <v>300</v>
      </c>
      <c r="G48" s="15">
        <f t="shared" si="20"/>
        <v>0</v>
      </c>
      <c r="I48" s="23"/>
      <c r="J48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'!$H$2)))))*$B48</f>
        <v>40.5</v>
      </c>
      <c r="K48" s="39">
        <f t="shared" si="2"/>
        <v>0</v>
      </c>
      <c r="L48" s="42"/>
      <c r="M48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'!$H$2)))))*$B48</f>
        <v>36.450000000000003</v>
      </c>
      <c r="N48" s="40">
        <f t="shared" si="3"/>
        <v>0</v>
      </c>
      <c r="O48" s="41">
        <v>12</v>
      </c>
      <c r="P48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'!$H$2)))))*$B48</f>
        <v>40.5</v>
      </c>
      <c r="Q48" s="40">
        <f t="shared" si="4"/>
        <v>486</v>
      </c>
      <c r="R48" s="41"/>
      <c r="S48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'!$H$2)))))*$B48</f>
        <v>40.5</v>
      </c>
      <c r="T48" s="40">
        <f t="shared" si="5"/>
        <v>0</v>
      </c>
      <c r="U48" s="41"/>
      <c r="V48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'!$H$2)))))*$B48</f>
        <v>36.450000000000003</v>
      </c>
      <c r="W48" s="40">
        <f t="shared" si="6"/>
        <v>0</v>
      </c>
      <c r="X48" s="41"/>
      <c r="Y48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'!$H$2)))))*$B48</f>
        <v>40.5</v>
      </c>
      <c r="Z48" s="40">
        <f t="shared" si="7"/>
        <v>0</v>
      </c>
      <c r="AA48" s="41"/>
      <c r="AB48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'!$H$2)))))*$B48</f>
        <v>50</v>
      </c>
      <c r="AC48" s="40">
        <f t="shared" si="8"/>
        <v>0</v>
      </c>
      <c r="AD48" s="3">
        <v>1</v>
      </c>
      <c r="AE48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'!$H$2)))))*$B48</f>
        <v>45</v>
      </c>
      <c r="AF48" s="40">
        <f t="shared" si="21"/>
        <v>45</v>
      </c>
    </row>
    <row r="49" spans="1:32" x14ac:dyDescent="0.2">
      <c r="A49" s="2" t="s">
        <v>26</v>
      </c>
      <c r="B49" s="115">
        <v>50</v>
      </c>
      <c r="C49" s="3">
        <v>0</v>
      </c>
      <c r="D49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'!H$2)))))*B49</f>
        <v>45</v>
      </c>
      <c r="E49" s="11">
        <f t="shared" si="22"/>
        <v>0</v>
      </c>
      <c r="F49" s="15">
        <v>300</v>
      </c>
      <c r="I49" s="23"/>
      <c r="J49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'!$H$2)))))*$B49</f>
        <v>40.5</v>
      </c>
      <c r="K49" s="39">
        <f t="shared" si="2"/>
        <v>0</v>
      </c>
      <c r="L49" s="42"/>
      <c r="M49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'!$H$2)))))*$B49</f>
        <v>36.450000000000003</v>
      </c>
      <c r="N49" s="40">
        <f t="shared" si="3"/>
        <v>0</v>
      </c>
      <c r="O49" s="41"/>
      <c r="P49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'!$H$2)))))*$B49</f>
        <v>40.5</v>
      </c>
      <c r="Q49" s="40">
        <f t="shared" si="4"/>
        <v>0</v>
      </c>
      <c r="R49" s="41"/>
      <c r="S49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'!$H$2)))))*$B49</f>
        <v>40.5</v>
      </c>
      <c r="T49" s="40">
        <f t="shared" si="5"/>
        <v>0</v>
      </c>
      <c r="U49" s="41"/>
      <c r="V49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'!$H$2)))))*$B49</f>
        <v>36.450000000000003</v>
      </c>
      <c r="W49" s="40">
        <f t="shared" si="6"/>
        <v>0</v>
      </c>
      <c r="X49" s="41"/>
      <c r="Y49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'!$H$2)))))*$B49</f>
        <v>40.5</v>
      </c>
      <c r="Z49" s="40">
        <f t="shared" si="7"/>
        <v>0</v>
      </c>
      <c r="AA49" s="41"/>
      <c r="AB49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'!$H$2)))))*$B49</f>
        <v>50</v>
      </c>
      <c r="AC49" s="40">
        <f t="shared" si="8"/>
        <v>0</v>
      </c>
      <c r="AD49" s="3">
        <v>0</v>
      </c>
      <c r="AE49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'!$H$2)))))*$B49</f>
        <v>45</v>
      </c>
      <c r="AF49" s="40">
        <f t="shared" si="21"/>
        <v>0</v>
      </c>
    </row>
    <row r="50" spans="1:32" x14ac:dyDescent="0.2">
      <c r="A50" s="2" t="s">
        <v>29</v>
      </c>
      <c r="B50" s="115">
        <v>30</v>
      </c>
      <c r="C50" s="3">
        <v>0</v>
      </c>
      <c r="D50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'!H$2)))))*B50</f>
        <v>27</v>
      </c>
      <c r="E50" s="11">
        <f t="shared" si="22"/>
        <v>0</v>
      </c>
      <c r="F50" s="15">
        <v>300</v>
      </c>
      <c r="I50" s="23"/>
      <c r="J50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'!$H$2)))))*$B50</f>
        <v>24.3</v>
      </c>
      <c r="K50" s="39">
        <f t="shared" si="2"/>
        <v>0</v>
      </c>
      <c r="L50" s="42"/>
      <c r="M50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'!$H$2)))))*$B50</f>
        <v>21.870000000000005</v>
      </c>
      <c r="N50" s="40">
        <f t="shared" si="3"/>
        <v>0</v>
      </c>
      <c r="O50" s="41"/>
      <c r="P50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'!$H$2)))))*$B50</f>
        <v>24.3</v>
      </c>
      <c r="Q50" s="40">
        <f t="shared" si="4"/>
        <v>0</v>
      </c>
      <c r="R50" s="41"/>
      <c r="S50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'!$H$2)))))*$B50</f>
        <v>24.3</v>
      </c>
      <c r="T50" s="40">
        <f t="shared" si="5"/>
        <v>0</v>
      </c>
      <c r="U50" s="41"/>
      <c r="V50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'!$H$2)))))*$B50</f>
        <v>21.870000000000005</v>
      </c>
      <c r="W50" s="40">
        <f t="shared" si="6"/>
        <v>0</v>
      </c>
      <c r="X50" s="41"/>
      <c r="Y50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'!$H$2)))))*$B50</f>
        <v>24.3</v>
      </c>
      <c r="Z50" s="40">
        <f t="shared" si="7"/>
        <v>0</v>
      </c>
      <c r="AA50" s="41"/>
      <c r="AB50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'!$H$2)))))*$B50</f>
        <v>30</v>
      </c>
      <c r="AC50" s="40">
        <f t="shared" si="8"/>
        <v>0</v>
      </c>
      <c r="AD50" s="3">
        <v>0</v>
      </c>
      <c r="AE50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'!$H$2)))))*$B50</f>
        <v>27</v>
      </c>
      <c r="AF50" s="40">
        <f t="shared" si="21"/>
        <v>0</v>
      </c>
    </row>
    <row r="51" spans="1:32" x14ac:dyDescent="0.2">
      <c r="A51" s="2" t="s">
        <v>30</v>
      </c>
      <c r="B51" s="115">
        <v>350</v>
      </c>
      <c r="C51" s="3">
        <v>0</v>
      </c>
      <c r="D51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'!H$2)))))*B51</f>
        <v>315</v>
      </c>
      <c r="E51" s="11">
        <f t="shared" si="22"/>
        <v>0</v>
      </c>
      <c r="F51" s="1"/>
      <c r="I51" s="23"/>
      <c r="J51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'!$H$2)))))*$B51</f>
        <v>283.5</v>
      </c>
      <c r="K51" s="39">
        <f t="shared" si="2"/>
        <v>0</v>
      </c>
      <c r="L51" s="42"/>
      <c r="M51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'!$H$2)))))*$B51</f>
        <v>255.15000000000003</v>
      </c>
      <c r="N51" s="40">
        <f t="shared" si="3"/>
        <v>0</v>
      </c>
      <c r="O51" s="41"/>
      <c r="P51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'!$H$2)))))*$B51</f>
        <v>283.5</v>
      </c>
      <c r="Q51" s="40">
        <f t="shared" si="4"/>
        <v>0</v>
      </c>
      <c r="R51" s="41"/>
      <c r="S51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'!$H$2)))))*$B51</f>
        <v>283.5</v>
      </c>
      <c r="T51" s="40">
        <f t="shared" si="5"/>
        <v>0</v>
      </c>
      <c r="U51" s="41"/>
      <c r="V51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'!$H$2)))))*$B51</f>
        <v>255.15000000000003</v>
      </c>
      <c r="W51" s="40">
        <f t="shared" si="6"/>
        <v>0</v>
      </c>
      <c r="X51" s="41">
        <v>1</v>
      </c>
      <c r="Y51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'!$H$2)))))*$B51</f>
        <v>283.5</v>
      </c>
      <c r="Z51" s="40">
        <f t="shared" si="7"/>
        <v>283.5</v>
      </c>
      <c r="AA51" s="41"/>
      <c r="AB51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'!$H$2)))))*$B51</f>
        <v>350</v>
      </c>
      <c r="AC51" s="40">
        <f t="shared" si="8"/>
        <v>0</v>
      </c>
      <c r="AD51" s="3">
        <v>0</v>
      </c>
      <c r="AE51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'!$H$2)))))*$B51</f>
        <v>315</v>
      </c>
      <c r="AF51" s="40">
        <f t="shared" si="21"/>
        <v>0</v>
      </c>
    </row>
    <row r="52" spans="1:32" x14ac:dyDescent="0.2">
      <c r="A52" s="2" t="s">
        <v>101</v>
      </c>
      <c r="B52" s="115">
        <v>40</v>
      </c>
      <c r="C52" s="3"/>
      <c r="D52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'!H$2)))))*B52</f>
        <v>36</v>
      </c>
      <c r="E52" s="11">
        <f>D52*C52</f>
        <v>0</v>
      </c>
      <c r="F52" s="15">
        <v>300</v>
      </c>
      <c r="I52" s="23"/>
      <c r="J52" s="30"/>
      <c r="K52" s="39"/>
      <c r="L52" s="42"/>
      <c r="M52" s="30"/>
      <c r="N52" s="40"/>
      <c r="O52" s="41"/>
      <c r="P52" s="30"/>
      <c r="Q52" s="40"/>
      <c r="R52" s="41"/>
      <c r="S52" s="30"/>
      <c r="T52" s="40"/>
      <c r="U52" s="41"/>
      <c r="V52" s="30"/>
      <c r="W52" s="40"/>
      <c r="X52" s="41"/>
      <c r="Y52" s="30"/>
      <c r="Z52" s="40"/>
      <c r="AA52" s="41"/>
      <c r="AB52" s="30"/>
      <c r="AC52" s="40"/>
      <c r="AD52" s="3"/>
      <c r="AE52" s="30"/>
      <c r="AF52" s="40"/>
    </row>
    <row r="53" spans="1:32" x14ac:dyDescent="0.2">
      <c r="A53" s="2" t="s">
        <v>34</v>
      </c>
      <c r="B53" s="115">
        <v>30</v>
      </c>
      <c r="C53" s="3"/>
      <c r="D53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'!H$2)))))*B53</f>
        <v>27</v>
      </c>
      <c r="E53" s="11">
        <f t="shared" si="22"/>
        <v>0</v>
      </c>
      <c r="F53" s="15">
        <v>300</v>
      </c>
      <c r="I53" s="23"/>
      <c r="J53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'!$H$2)))))*$B53</f>
        <v>24.3</v>
      </c>
      <c r="K53" s="39">
        <f t="shared" si="2"/>
        <v>0</v>
      </c>
      <c r="L53" s="42"/>
      <c r="M53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'!$H$2)))))*$B53</f>
        <v>21.870000000000005</v>
      </c>
      <c r="N53" s="40">
        <f t="shared" si="3"/>
        <v>0</v>
      </c>
      <c r="O53" s="41"/>
      <c r="P53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'!$H$2)))))*$B53</f>
        <v>24.3</v>
      </c>
      <c r="Q53" s="40">
        <f t="shared" si="4"/>
        <v>0</v>
      </c>
      <c r="R53" s="41">
        <v>2</v>
      </c>
      <c r="S53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'!$H$2)))))*$B53</f>
        <v>24.3</v>
      </c>
      <c r="T53" s="40">
        <f t="shared" si="5"/>
        <v>48.6</v>
      </c>
      <c r="U53" s="41">
        <v>4</v>
      </c>
      <c r="V53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'!$H$2)))))*$B53</f>
        <v>21.870000000000005</v>
      </c>
      <c r="W53" s="40">
        <f t="shared" si="6"/>
        <v>87.480000000000018</v>
      </c>
      <c r="X53" s="41">
        <v>1</v>
      </c>
      <c r="Y53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'!$H$2)))))*$B53</f>
        <v>24.3</v>
      </c>
      <c r="Z53" s="40">
        <f t="shared" si="7"/>
        <v>24.3</v>
      </c>
      <c r="AA53" s="41"/>
      <c r="AB53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'!$H$2)))))*$B53</f>
        <v>30</v>
      </c>
      <c r="AC53" s="40">
        <f t="shared" si="8"/>
        <v>0</v>
      </c>
      <c r="AD53" s="3">
        <v>0</v>
      </c>
      <c r="AE53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'!$H$2)))))*$B53</f>
        <v>27</v>
      </c>
      <c r="AF53" s="40">
        <f t="shared" si="21"/>
        <v>0</v>
      </c>
    </row>
    <row r="54" spans="1:32" x14ac:dyDescent="0.2">
      <c r="A54" s="2" t="s">
        <v>36</v>
      </c>
      <c r="B54" s="115">
        <v>100</v>
      </c>
      <c r="C54" s="3">
        <v>0</v>
      </c>
      <c r="D54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'!H$2)))))*B54</f>
        <v>90</v>
      </c>
      <c r="E54" s="11">
        <f t="shared" si="22"/>
        <v>0</v>
      </c>
      <c r="F54" s="15">
        <v>300</v>
      </c>
      <c r="I54" s="23"/>
      <c r="J54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'!$H$2)))))*$B54</f>
        <v>81</v>
      </c>
      <c r="K54" s="39">
        <f t="shared" si="2"/>
        <v>0</v>
      </c>
      <c r="L54" s="42"/>
      <c r="M54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'!$H$2)))))*$B54</f>
        <v>72.900000000000006</v>
      </c>
      <c r="N54" s="40">
        <f t="shared" si="3"/>
        <v>0</v>
      </c>
      <c r="O54" s="41"/>
      <c r="P54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'!$H$2)))))*$B54</f>
        <v>81</v>
      </c>
      <c r="Q54" s="40">
        <f t="shared" si="4"/>
        <v>0</v>
      </c>
      <c r="R54" s="41">
        <v>1</v>
      </c>
      <c r="S54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'!$H$2)))))*$B54</f>
        <v>81</v>
      </c>
      <c r="T54" s="40">
        <f t="shared" si="5"/>
        <v>81</v>
      </c>
      <c r="U54" s="41"/>
      <c r="V54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'!$H$2)))))*$B54</f>
        <v>72.900000000000006</v>
      </c>
      <c r="W54" s="40">
        <f t="shared" si="6"/>
        <v>0</v>
      </c>
      <c r="X54" s="41"/>
      <c r="Y54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'!$H$2)))))*$B54</f>
        <v>81</v>
      </c>
      <c r="Z54" s="40">
        <f t="shared" si="7"/>
        <v>0</v>
      </c>
      <c r="AA54" s="41"/>
      <c r="AB54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'!$H$2)))))*$B54</f>
        <v>100</v>
      </c>
      <c r="AC54" s="40">
        <f t="shared" si="8"/>
        <v>0</v>
      </c>
      <c r="AD54" s="3">
        <v>0</v>
      </c>
      <c r="AE54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'!$H$2)))))*$B54</f>
        <v>90</v>
      </c>
      <c r="AF54" s="40">
        <f t="shared" si="21"/>
        <v>0</v>
      </c>
    </row>
    <row r="55" spans="1:32" x14ac:dyDescent="0.2">
      <c r="A55" s="2" t="s">
        <v>18</v>
      </c>
      <c r="B55" s="115">
        <v>60</v>
      </c>
      <c r="C55" s="3">
        <v>2</v>
      </c>
      <c r="D55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'!H$2)))))*B55</f>
        <v>54</v>
      </c>
      <c r="E55" s="11">
        <f t="shared" si="22"/>
        <v>108</v>
      </c>
      <c r="F55" s="15">
        <v>300</v>
      </c>
      <c r="G55" s="15">
        <f>IF(C55&gt;0,F55,0)</f>
        <v>300</v>
      </c>
      <c r="I55" s="23"/>
      <c r="J55" s="30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'!$H$2)))))*$B55</f>
        <v>48.6</v>
      </c>
      <c r="K55" s="39">
        <f t="shared" si="2"/>
        <v>0</v>
      </c>
      <c r="L55" s="42"/>
      <c r="M55" s="30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'!$H$2)))))*$B55</f>
        <v>43.740000000000009</v>
      </c>
      <c r="N55" s="40">
        <f t="shared" si="3"/>
        <v>0</v>
      </c>
      <c r="O55" s="41">
        <v>1</v>
      </c>
      <c r="P55" s="30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'!$H$2)))))*$B55</f>
        <v>48.6</v>
      </c>
      <c r="Q55" s="40">
        <f t="shared" si="4"/>
        <v>48.6</v>
      </c>
      <c r="R55" s="41">
        <v>3</v>
      </c>
      <c r="S55" s="30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'!$H$2)))))*$B55</f>
        <v>48.6</v>
      </c>
      <c r="T55" s="40">
        <f t="shared" si="5"/>
        <v>145.80000000000001</v>
      </c>
      <c r="U55" s="41"/>
      <c r="V55" s="30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'!$H$2)))))*$B55</f>
        <v>43.740000000000009</v>
      </c>
      <c r="W55" s="40">
        <f t="shared" si="6"/>
        <v>0</v>
      </c>
      <c r="X55" s="41"/>
      <c r="Y55" s="30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'!$H$2)))))*$B55</f>
        <v>48.6</v>
      </c>
      <c r="Z55" s="40">
        <f t="shared" si="7"/>
        <v>0</v>
      </c>
      <c r="AA55" s="41"/>
      <c r="AB55" s="30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'!$H$2)))))*$B55</f>
        <v>60</v>
      </c>
      <c r="AC55" s="40">
        <f t="shared" si="8"/>
        <v>0</v>
      </c>
      <c r="AD55" s="3">
        <v>3</v>
      </c>
      <c r="AE55" s="30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'!$H$2)))))*$B55</f>
        <v>54</v>
      </c>
      <c r="AF55" s="40">
        <f t="shared" si="21"/>
        <v>162</v>
      </c>
    </row>
    <row r="56" spans="1:32" ht="13.5" thickBot="1" x14ac:dyDescent="0.25">
      <c r="A56" s="2" t="s">
        <v>19</v>
      </c>
      <c r="B56" s="115">
        <v>30</v>
      </c>
      <c r="C56" s="3">
        <v>0</v>
      </c>
      <c r="D56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'!H$2)))))*B56</f>
        <v>27</v>
      </c>
      <c r="E56" s="11">
        <f t="shared" si="22"/>
        <v>0</v>
      </c>
      <c r="F56" s="15">
        <v>300</v>
      </c>
      <c r="G56" s="15">
        <f>IF(C56&gt;0,F56,0)</f>
        <v>0</v>
      </c>
      <c r="I56" s="24"/>
      <c r="J56" s="31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'!$H$2)))))*$B56</f>
        <v>24.3</v>
      </c>
      <c r="K56" s="43">
        <f t="shared" si="2"/>
        <v>0</v>
      </c>
      <c r="L56" s="44"/>
      <c r="M56" s="31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'!$H$2)))))*$B56</f>
        <v>21.870000000000005</v>
      </c>
      <c r="N56" s="45">
        <f t="shared" si="3"/>
        <v>0</v>
      </c>
      <c r="O56" s="41"/>
      <c r="P56" s="31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'!$H$2)))))*$B56</f>
        <v>24.3</v>
      </c>
      <c r="Q56" s="45">
        <f t="shared" si="4"/>
        <v>0</v>
      </c>
      <c r="R56" s="41"/>
      <c r="S56" s="31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'!$H$2)))))*$B56</f>
        <v>24.3</v>
      </c>
      <c r="T56" s="45">
        <f t="shared" si="5"/>
        <v>0</v>
      </c>
      <c r="U56" s="41"/>
      <c r="V56" s="31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'!$H$2)))))*$B56</f>
        <v>21.870000000000005</v>
      </c>
      <c r="W56" s="45">
        <f t="shared" si="6"/>
        <v>0</v>
      </c>
      <c r="X56" s="41"/>
      <c r="Y56" s="31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'!$H$2)))))*$B56</f>
        <v>24.3</v>
      </c>
      <c r="Z56" s="45">
        <f t="shared" si="7"/>
        <v>0</v>
      </c>
      <c r="AA56" s="41">
        <v>1</v>
      </c>
      <c r="AB56" s="31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'!$H$2)))))*$B56</f>
        <v>30</v>
      </c>
      <c r="AC56" s="45">
        <f t="shared" si="8"/>
        <v>30</v>
      </c>
      <c r="AD56" s="3">
        <v>0</v>
      </c>
      <c r="AE56" s="31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'!$H$2)))))*$B56</f>
        <v>27</v>
      </c>
      <c r="AF56" s="45">
        <f t="shared" si="21"/>
        <v>0</v>
      </c>
    </row>
    <row r="57" spans="1:32" x14ac:dyDescent="0.2">
      <c r="A57" s="2" t="s">
        <v>103</v>
      </c>
      <c r="B57" s="115">
        <v>35</v>
      </c>
      <c r="C57" s="3">
        <v>2</v>
      </c>
      <c r="D57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'!H$2)))))*B57</f>
        <v>31.5</v>
      </c>
      <c r="E57" s="11">
        <f>D57*C57</f>
        <v>63</v>
      </c>
      <c r="F57" s="15">
        <v>300</v>
      </c>
      <c r="I57" s="137"/>
      <c r="J57" s="138"/>
      <c r="K57" s="139"/>
      <c r="L57" s="140"/>
      <c r="M57" s="138"/>
      <c r="N57" s="141"/>
      <c r="O57" s="41"/>
      <c r="P57" s="138"/>
      <c r="Q57" s="141"/>
      <c r="R57" s="41"/>
      <c r="S57" s="138"/>
      <c r="T57" s="141"/>
      <c r="U57" s="41"/>
      <c r="V57" s="138"/>
      <c r="W57" s="141"/>
      <c r="X57" s="41"/>
      <c r="Y57" s="138"/>
      <c r="Z57" s="141"/>
      <c r="AA57" s="41"/>
      <c r="AB57" s="138"/>
      <c r="AC57" s="141"/>
      <c r="AD57" s="142"/>
      <c r="AE57" s="138"/>
      <c r="AF57" s="141"/>
    </row>
    <row r="58" spans="1:32" s="107" customFormat="1" x14ac:dyDescent="0.2">
      <c r="A58" s="58" t="s">
        <v>61</v>
      </c>
      <c r="B58" s="114"/>
      <c r="C58" s="59">
        <v>0</v>
      </c>
      <c r="D58" s="60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'!H$2)))))*B58</f>
        <v>0</v>
      </c>
      <c r="E58" s="60"/>
      <c r="F58" s="106"/>
      <c r="G58" s="106">
        <f>IF(C58&gt;0,F58,0)</f>
        <v>0</v>
      </c>
      <c r="I58" s="108"/>
      <c r="J58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'!$H$2)))))*$B58</f>
        <v>0</v>
      </c>
      <c r="K58" s="110">
        <f>I58*J58</f>
        <v>0</v>
      </c>
      <c r="L58" s="111"/>
      <c r="M58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'!$H$2)))))*$B58</f>
        <v>0</v>
      </c>
      <c r="N58" s="112">
        <f>L58*M58</f>
        <v>0</v>
      </c>
      <c r="O58" s="113"/>
      <c r="P58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'!$H$2)))))*$B58</f>
        <v>0</v>
      </c>
      <c r="Q58" s="112">
        <f>O58*P58</f>
        <v>0</v>
      </c>
      <c r="R58" s="113"/>
      <c r="S58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'!$H$2)))))*$B58</f>
        <v>0</v>
      </c>
      <c r="T58" s="112">
        <f>R58*S58</f>
        <v>0</v>
      </c>
      <c r="U58" s="113"/>
      <c r="V58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'!$H$2)))))*$B58</f>
        <v>0</v>
      </c>
      <c r="W58" s="112">
        <f>U58*V58</f>
        <v>0</v>
      </c>
      <c r="X58" s="113"/>
      <c r="Y58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'!$H$2)))))*$B58</f>
        <v>0</v>
      </c>
      <c r="Z58" s="112">
        <f>X58*Y58</f>
        <v>0</v>
      </c>
      <c r="AA58" s="113"/>
      <c r="AB58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'!$H$2)))))*$B58</f>
        <v>0</v>
      </c>
      <c r="AC58" s="112">
        <f>AA58*AB58</f>
        <v>0</v>
      </c>
      <c r="AD58" s="113">
        <v>0</v>
      </c>
      <c r="AE58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'!$H$2)))))*$B58</f>
        <v>0</v>
      </c>
      <c r="AF58" s="112">
        <f>AD58*AE58</f>
        <v>0</v>
      </c>
    </row>
    <row r="59" spans="1:32" ht="13.5" thickBot="1" x14ac:dyDescent="0.25">
      <c r="A59" s="2" t="s">
        <v>62</v>
      </c>
      <c r="B59" s="115">
        <v>250</v>
      </c>
      <c r="C59" s="3">
        <v>0</v>
      </c>
      <c r="D59" s="11">
        <f>IF(C$60&lt;'Расчет за ед от количества '!D$1,'Расчет за ед от количества '!C$2,IF(C$60&lt;'Расчет за ед от количества '!E$1,'Расчет за ед от количества '!D$2,IF(C$60&lt;'Расчет за ед от количества '!F$1,'Расчет за ед от количества '!E$2,IF(C$60&lt;'Расчет за ед от количества '!G$1,'Расчет за ед от количества '!F$2,IF(C$60&lt;'Расчет за ед от количества '!H$1,'Расчет за ед от количества '!G$2,'Расчет за ед от количества '!H$2)))))*B59</f>
        <v>225</v>
      </c>
      <c r="E59" s="11">
        <f>D59*C59</f>
        <v>0</v>
      </c>
      <c r="F59" s="15">
        <v>300</v>
      </c>
      <c r="G59" s="15">
        <f>IF(C59&gt;0,F59,0)</f>
        <v>0</v>
      </c>
      <c r="I59" s="24"/>
      <c r="J59" s="31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'!$H$2)))))*$B59</f>
        <v>202.5</v>
      </c>
      <c r="K59" s="43">
        <f>I59*J59</f>
        <v>0</v>
      </c>
      <c r="L59" s="44"/>
      <c r="M59" s="31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'!$H$2)))))*$B59</f>
        <v>182.25000000000003</v>
      </c>
      <c r="N59" s="45">
        <f>L59*M59</f>
        <v>0</v>
      </c>
      <c r="O59" s="41"/>
      <c r="P59" s="31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'!$H$2)))))*$B59</f>
        <v>202.5</v>
      </c>
      <c r="Q59" s="45">
        <f>O59*P59</f>
        <v>0</v>
      </c>
      <c r="R59" s="41"/>
      <c r="S59" s="31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'!$H$2)))))*$B59</f>
        <v>202.5</v>
      </c>
      <c r="T59" s="45">
        <f>R59*S59</f>
        <v>0</v>
      </c>
      <c r="U59" s="41"/>
      <c r="V59" s="31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'!$H$2)))))*$B59</f>
        <v>182.25000000000003</v>
      </c>
      <c r="W59" s="45">
        <f>U59*V59</f>
        <v>0</v>
      </c>
      <c r="X59" s="41"/>
      <c r="Y59" s="31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'!$H$2)))))*$B59</f>
        <v>202.5</v>
      </c>
      <c r="Z59" s="45">
        <f>X59*Y59</f>
        <v>0</v>
      </c>
      <c r="AA59" s="41">
        <v>1</v>
      </c>
      <c r="AB59" s="31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'!$H$2)))))*$B59</f>
        <v>250</v>
      </c>
      <c r="AC59" s="45">
        <f>AA59*AB59</f>
        <v>250</v>
      </c>
      <c r="AD59" s="3">
        <v>0</v>
      </c>
      <c r="AE59" s="31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'!$H$2)))))*$B59</f>
        <v>225</v>
      </c>
      <c r="AF59" s="45">
        <f>AD59*AE59</f>
        <v>0</v>
      </c>
    </row>
    <row r="60" spans="1:32" s="87" customFormat="1" ht="8.25" customHeight="1" x14ac:dyDescent="0.15">
      <c r="A60" s="96" t="s">
        <v>91</v>
      </c>
      <c r="B60" s="124"/>
      <c r="C60" s="98">
        <f>SUM(C8:C59)</f>
        <v>25</v>
      </c>
      <c r="D60" s="99"/>
      <c r="E60" s="83"/>
      <c r="F60" s="16"/>
      <c r="G60" s="16"/>
      <c r="H60" s="84"/>
      <c r="I60" s="84"/>
      <c r="J60" s="85"/>
      <c r="K60" s="86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</row>
    <row r="61" spans="1:32" s="87" customFormat="1" ht="8.25" customHeight="1" x14ac:dyDescent="0.15">
      <c r="A61" s="96" t="s">
        <v>94</v>
      </c>
      <c r="B61" s="124"/>
      <c r="C61" s="98">
        <f>(1-'Расчет за ед от количества '!B5)*100</f>
        <v>9.9999999999999982</v>
      </c>
      <c r="D61" s="99"/>
      <c r="E61" s="83"/>
      <c r="F61" s="16"/>
      <c r="G61" s="16"/>
      <c r="H61" s="84"/>
      <c r="I61" s="84"/>
      <c r="J61" s="85"/>
      <c r="K61" s="86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</row>
    <row r="62" spans="1:32" x14ac:dyDescent="0.2">
      <c r="A62" s="8"/>
      <c r="B62" s="116"/>
      <c r="C62" s="65"/>
      <c r="D62" s="62"/>
      <c r="E62" s="62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8" customFormat="1" x14ac:dyDescent="0.2">
      <c r="A63" s="7" t="s">
        <v>95</v>
      </c>
      <c r="B63" s="117"/>
      <c r="C63" s="20"/>
      <c r="D63" s="12"/>
      <c r="E63" s="13">
        <f>IF(SUM(E9:E56)&lt;G63,G63,SUM(E9:E56))</f>
        <v>2052</v>
      </c>
      <c r="F63" s="16"/>
      <c r="G63" s="16">
        <f>MAX(G9:G56)</f>
        <v>1000</v>
      </c>
      <c r="H63" s="19"/>
      <c r="I63" s="19"/>
      <c r="J63" s="28"/>
      <c r="K63" s="20">
        <f>SUM(K9:K56)</f>
        <v>1948.0500000000002</v>
      </c>
      <c r="L63" s="28"/>
      <c r="M63" s="28"/>
      <c r="N63" s="20">
        <f>SUM(N9:N56)</f>
        <v>4534.38</v>
      </c>
      <c r="O63" s="28"/>
      <c r="P63" s="28"/>
      <c r="Q63" s="20">
        <f>SUM(Q9:Q56)</f>
        <v>2640.6</v>
      </c>
      <c r="R63" s="28"/>
      <c r="S63" s="28"/>
      <c r="T63" s="20">
        <f>SUM(T9:T56)</f>
        <v>4860.0000000000009</v>
      </c>
      <c r="U63" s="28"/>
      <c r="V63" s="28"/>
      <c r="W63" s="20">
        <f>SUM(W9:W56)</f>
        <v>6677.6399999999994</v>
      </c>
      <c r="X63" s="28"/>
      <c r="Y63" s="28"/>
      <c r="Z63" s="20">
        <f>SUM(Z9:Z56)</f>
        <v>6787.8</v>
      </c>
      <c r="AA63" s="28"/>
      <c r="AB63" s="28"/>
      <c r="AC63" s="20">
        <f>SUM(AC9:AC56)</f>
        <v>620</v>
      </c>
      <c r="AD63" s="28"/>
      <c r="AE63" s="28"/>
      <c r="AF63" s="20">
        <f>SUM(AF9:AF56)</f>
        <v>2956.5</v>
      </c>
    </row>
    <row r="64" spans="1:32" s="8" customFormat="1" x14ac:dyDescent="0.2">
      <c r="A64" s="6"/>
      <c r="B64" s="118"/>
      <c r="C64" s="9"/>
      <c r="D64" s="9"/>
      <c r="E64" s="9"/>
      <c r="F64" s="16"/>
      <c r="G64" s="16"/>
      <c r="H64" s="19"/>
      <c r="I64" s="19"/>
      <c r="J64" s="28"/>
      <c r="K64" s="9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x14ac:dyDescent="0.2">
      <c r="A65" s="66" t="s">
        <v>6</v>
      </c>
      <c r="B65" s="119">
        <v>1.05</v>
      </c>
      <c r="C65" s="3"/>
      <c r="D65" s="10" t="s">
        <v>100</v>
      </c>
      <c r="E65" s="10">
        <f>IF(C65+0=1,$B65,1)</f>
        <v>1</v>
      </c>
      <c r="I65" s="3">
        <v>0</v>
      </c>
      <c r="J65" s="50"/>
      <c r="K65" s="10">
        <f>IF(I65+0=1,$B65,1)</f>
        <v>1</v>
      </c>
      <c r="L65" s="3">
        <v>0</v>
      </c>
      <c r="M65" s="50"/>
      <c r="N65" s="10">
        <f>IF(L65+0=1,$B65,1)</f>
        <v>1</v>
      </c>
      <c r="O65" s="3">
        <v>0</v>
      </c>
      <c r="P65" s="50"/>
      <c r="Q65" s="10">
        <f t="shared" ref="Q65:Q73" si="23">IF(O65+0=1,$B65,1)</f>
        <v>1</v>
      </c>
      <c r="R65" s="3">
        <v>0</v>
      </c>
      <c r="S65" s="50"/>
      <c r="T65" s="10">
        <f>IF(R65+0=1,$B65,1)</f>
        <v>1</v>
      </c>
      <c r="U65" s="3">
        <v>0</v>
      </c>
      <c r="V65" s="50"/>
      <c r="W65" s="10">
        <f>IF(U65+0=1,$B65,1)</f>
        <v>1</v>
      </c>
      <c r="X65" s="3">
        <v>1</v>
      </c>
      <c r="Y65" s="50"/>
      <c r="Z65" s="10">
        <f>IF(X65+0=1,$B65,1)</f>
        <v>1.05</v>
      </c>
      <c r="AA65" s="3">
        <v>0</v>
      </c>
      <c r="AB65" s="50"/>
      <c r="AC65" s="10">
        <f>IF(AA65+0=1,$B65,1)</f>
        <v>1</v>
      </c>
      <c r="AD65" s="3">
        <v>0</v>
      </c>
      <c r="AE65" s="50"/>
      <c r="AF65" s="10">
        <f>IF(AD65+0=1,$B65,1)</f>
        <v>1</v>
      </c>
    </row>
    <row r="66" spans="1:32" x14ac:dyDescent="0.2">
      <c r="A66" s="66" t="s">
        <v>7</v>
      </c>
      <c r="B66" s="120">
        <v>1.1000000000000001</v>
      </c>
      <c r="C66" s="3"/>
      <c r="D66" s="10" t="s">
        <v>100</v>
      </c>
      <c r="E66" s="10">
        <f t="shared" ref="E66:E73" si="24">IF(C66+0=1,$B66,1)</f>
        <v>1</v>
      </c>
      <c r="I66" s="3">
        <v>0</v>
      </c>
      <c r="J66" s="50"/>
      <c r="K66" s="10">
        <f t="shared" ref="K66:K73" si="25">IF(I66+0=1,$B66,1)</f>
        <v>1</v>
      </c>
      <c r="L66" s="3">
        <v>0</v>
      </c>
      <c r="M66" s="50"/>
      <c r="N66" s="10">
        <f t="shared" ref="N66:N73" si="26">IF(L66+0=1,$B66,1)</f>
        <v>1</v>
      </c>
      <c r="O66" s="3">
        <v>0</v>
      </c>
      <c r="P66" s="50"/>
      <c r="Q66" s="10">
        <f t="shared" si="23"/>
        <v>1</v>
      </c>
      <c r="R66" s="3">
        <v>1</v>
      </c>
      <c r="S66" s="50"/>
      <c r="T66" s="10">
        <f t="shared" ref="T66:T73" si="27">IF(R66+0=1,$B66,1)</f>
        <v>1.1000000000000001</v>
      </c>
      <c r="U66" s="3">
        <v>0</v>
      </c>
      <c r="V66" s="50"/>
      <c r="W66" s="10">
        <f t="shared" ref="W66:W73" si="28">IF(U66+0=1,$B66,1)</f>
        <v>1</v>
      </c>
      <c r="X66" s="3">
        <v>0</v>
      </c>
      <c r="Y66" s="50"/>
      <c r="Z66" s="10">
        <f t="shared" ref="Z66:Z73" si="29">IF(X66+0=1,$B66,1)</f>
        <v>1</v>
      </c>
      <c r="AA66" s="3">
        <v>0</v>
      </c>
      <c r="AB66" s="50"/>
      <c r="AC66" s="10">
        <f t="shared" ref="AC66:AC73" si="30">IF(AA66+0=1,$B66,1)</f>
        <v>1</v>
      </c>
      <c r="AD66" s="3">
        <v>0</v>
      </c>
      <c r="AE66" s="50"/>
      <c r="AF66" s="10">
        <f t="shared" ref="AF66:AF73" si="31">IF(AD66+0=1,$B66,1)</f>
        <v>1</v>
      </c>
    </row>
    <row r="67" spans="1:32" x14ac:dyDescent="0.2">
      <c r="A67" s="66" t="s">
        <v>8</v>
      </c>
      <c r="B67" s="120">
        <v>1.1499999999999999</v>
      </c>
      <c r="C67" s="3"/>
      <c r="D67" s="10" t="s">
        <v>100</v>
      </c>
      <c r="E67" s="10">
        <f t="shared" si="24"/>
        <v>1</v>
      </c>
      <c r="I67" s="3">
        <v>0</v>
      </c>
      <c r="J67" s="50"/>
      <c r="K67" s="10">
        <f t="shared" si="25"/>
        <v>1</v>
      </c>
      <c r="L67" s="3">
        <v>0</v>
      </c>
      <c r="M67" s="50"/>
      <c r="N67" s="10">
        <f t="shared" si="26"/>
        <v>1</v>
      </c>
      <c r="O67" s="3">
        <v>0</v>
      </c>
      <c r="P67" s="50"/>
      <c r="Q67" s="10">
        <f t="shared" si="23"/>
        <v>1</v>
      </c>
      <c r="R67" s="3">
        <v>0</v>
      </c>
      <c r="S67" s="50"/>
      <c r="T67" s="10">
        <f t="shared" si="27"/>
        <v>1</v>
      </c>
      <c r="U67" s="3">
        <v>0</v>
      </c>
      <c r="V67" s="50"/>
      <c r="W67" s="10">
        <f t="shared" si="28"/>
        <v>1</v>
      </c>
      <c r="X67" s="3">
        <v>0</v>
      </c>
      <c r="Y67" s="50"/>
      <c r="Z67" s="10">
        <f t="shared" si="29"/>
        <v>1</v>
      </c>
      <c r="AA67" s="3">
        <v>0</v>
      </c>
      <c r="AB67" s="50"/>
      <c r="AC67" s="10">
        <f t="shared" si="30"/>
        <v>1</v>
      </c>
      <c r="AD67" s="3">
        <v>0</v>
      </c>
      <c r="AE67" s="50"/>
      <c r="AF67" s="10">
        <f t="shared" si="31"/>
        <v>1</v>
      </c>
    </row>
    <row r="68" spans="1:32" x14ac:dyDescent="0.2">
      <c r="A68" s="66" t="s">
        <v>53</v>
      </c>
      <c r="B68" s="120">
        <v>1.1499999999999999</v>
      </c>
      <c r="C68" s="3"/>
      <c r="D68" s="10" t="s">
        <v>100</v>
      </c>
      <c r="E68" s="10">
        <f t="shared" si="24"/>
        <v>1</v>
      </c>
      <c r="I68" s="3">
        <v>0</v>
      </c>
      <c r="J68" s="50"/>
      <c r="K68" s="10">
        <f t="shared" si="25"/>
        <v>1</v>
      </c>
      <c r="L68" s="3">
        <v>0</v>
      </c>
      <c r="M68" s="50"/>
      <c r="N68" s="10">
        <f t="shared" si="26"/>
        <v>1</v>
      </c>
      <c r="O68" s="3">
        <v>1</v>
      </c>
      <c r="P68" s="50"/>
      <c r="Q68" s="10">
        <f t="shared" si="23"/>
        <v>1.1499999999999999</v>
      </c>
      <c r="R68" s="3">
        <v>0</v>
      </c>
      <c r="S68" s="50"/>
      <c r="T68" s="10">
        <f t="shared" si="27"/>
        <v>1</v>
      </c>
      <c r="U68" s="3">
        <v>0</v>
      </c>
      <c r="V68" s="50"/>
      <c r="W68" s="10">
        <f t="shared" si="28"/>
        <v>1</v>
      </c>
      <c r="X68" s="3">
        <v>0</v>
      </c>
      <c r="Y68" s="50"/>
      <c r="Z68" s="10">
        <f t="shared" si="29"/>
        <v>1</v>
      </c>
      <c r="AA68" s="3">
        <v>1</v>
      </c>
      <c r="AB68" s="50"/>
      <c r="AC68" s="10">
        <f t="shared" si="30"/>
        <v>1.1499999999999999</v>
      </c>
      <c r="AD68" s="3">
        <v>1</v>
      </c>
      <c r="AE68" s="50"/>
      <c r="AF68" s="10">
        <f t="shared" si="31"/>
        <v>1.1499999999999999</v>
      </c>
    </row>
    <row r="69" spans="1:32" ht="12" customHeight="1" x14ac:dyDescent="0.2">
      <c r="A69" s="66" t="s">
        <v>54</v>
      </c>
      <c r="B69" s="120">
        <v>1.25</v>
      </c>
      <c r="C69" s="3"/>
      <c r="D69" s="10" t="s">
        <v>100</v>
      </c>
      <c r="E69" s="10">
        <f t="shared" si="24"/>
        <v>1</v>
      </c>
      <c r="I69" s="3">
        <v>0</v>
      </c>
      <c r="J69" s="50"/>
      <c r="K69" s="10">
        <f t="shared" si="25"/>
        <v>1</v>
      </c>
      <c r="L69" s="3">
        <v>0</v>
      </c>
      <c r="M69" s="50"/>
      <c r="N69" s="10">
        <f t="shared" si="26"/>
        <v>1</v>
      </c>
      <c r="O69" s="3">
        <v>0</v>
      </c>
      <c r="P69" s="50"/>
      <c r="Q69" s="10">
        <f t="shared" si="23"/>
        <v>1</v>
      </c>
      <c r="R69" s="3">
        <v>0</v>
      </c>
      <c r="S69" s="50"/>
      <c r="T69" s="10">
        <f t="shared" si="27"/>
        <v>1</v>
      </c>
      <c r="U69" s="3">
        <v>0</v>
      </c>
      <c r="V69" s="50"/>
      <c r="W69" s="10">
        <f t="shared" si="28"/>
        <v>1</v>
      </c>
      <c r="X69" s="3">
        <v>0</v>
      </c>
      <c r="Y69" s="50"/>
      <c r="Z69" s="10">
        <f t="shared" si="29"/>
        <v>1</v>
      </c>
      <c r="AA69" s="3">
        <v>0</v>
      </c>
      <c r="AB69" s="50"/>
      <c r="AC69" s="10">
        <f t="shared" si="30"/>
        <v>1</v>
      </c>
      <c r="AD69" s="3">
        <v>0</v>
      </c>
      <c r="AE69" s="50"/>
      <c r="AF69" s="10">
        <f t="shared" si="31"/>
        <v>1</v>
      </c>
    </row>
    <row r="70" spans="1:32" ht="12" customHeight="1" x14ac:dyDescent="0.2">
      <c r="A70" s="66" t="s">
        <v>55</v>
      </c>
      <c r="B70" s="120">
        <v>1.35</v>
      </c>
      <c r="C70" s="3"/>
      <c r="D70" s="10" t="s">
        <v>100</v>
      </c>
      <c r="E70" s="10">
        <f t="shared" si="24"/>
        <v>1</v>
      </c>
      <c r="I70" s="3">
        <v>0</v>
      </c>
      <c r="J70" s="50"/>
      <c r="K70" s="10">
        <f t="shared" si="25"/>
        <v>1</v>
      </c>
      <c r="L70" s="3">
        <v>0</v>
      </c>
      <c r="M70" s="50"/>
      <c r="N70" s="10">
        <f t="shared" si="26"/>
        <v>1</v>
      </c>
      <c r="O70" s="3">
        <v>0</v>
      </c>
      <c r="P70" s="50"/>
      <c r="Q70" s="10">
        <f t="shared" si="23"/>
        <v>1</v>
      </c>
      <c r="R70" s="3">
        <v>0</v>
      </c>
      <c r="S70" s="50"/>
      <c r="T70" s="10">
        <f t="shared" si="27"/>
        <v>1</v>
      </c>
      <c r="U70" s="3">
        <v>0</v>
      </c>
      <c r="V70" s="50"/>
      <c r="W70" s="10">
        <f t="shared" si="28"/>
        <v>1</v>
      </c>
      <c r="X70" s="3">
        <v>0</v>
      </c>
      <c r="Y70" s="50"/>
      <c r="Z70" s="10">
        <f t="shared" si="29"/>
        <v>1</v>
      </c>
      <c r="AA70" s="3">
        <v>0</v>
      </c>
      <c r="AB70" s="50"/>
      <c r="AC70" s="10">
        <f t="shared" si="30"/>
        <v>1</v>
      </c>
      <c r="AD70" s="3">
        <v>0</v>
      </c>
      <c r="AE70" s="50"/>
      <c r="AF70" s="10">
        <f t="shared" si="31"/>
        <v>1</v>
      </c>
    </row>
    <row r="71" spans="1:32" x14ac:dyDescent="0.2">
      <c r="A71" s="66" t="s">
        <v>1</v>
      </c>
      <c r="B71" s="120">
        <v>1.05</v>
      </c>
      <c r="C71" s="3"/>
      <c r="D71" s="10" t="s">
        <v>100</v>
      </c>
      <c r="E71" s="10">
        <f t="shared" si="24"/>
        <v>1</v>
      </c>
      <c r="I71" s="3">
        <v>0</v>
      </c>
      <c r="J71" s="50"/>
      <c r="K71" s="10">
        <f t="shared" si="25"/>
        <v>1</v>
      </c>
      <c r="L71" s="3">
        <v>0</v>
      </c>
      <c r="M71" s="50"/>
      <c r="N71" s="10">
        <f t="shared" si="26"/>
        <v>1</v>
      </c>
      <c r="O71" s="3">
        <v>0</v>
      </c>
      <c r="P71" s="50"/>
      <c r="Q71" s="10">
        <f t="shared" si="23"/>
        <v>1</v>
      </c>
      <c r="R71" s="3">
        <v>0</v>
      </c>
      <c r="S71" s="50"/>
      <c r="T71" s="10">
        <f t="shared" si="27"/>
        <v>1</v>
      </c>
      <c r="U71" s="3">
        <v>0</v>
      </c>
      <c r="V71" s="50"/>
      <c r="W71" s="10">
        <f t="shared" si="28"/>
        <v>1</v>
      </c>
      <c r="X71" s="3">
        <v>0</v>
      </c>
      <c r="Y71" s="50"/>
      <c r="Z71" s="10">
        <f t="shared" si="29"/>
        <v>1</v>
      </c>
      <c r="AA71" s="3">
        <v>0</v>
      </c>
      <c r="AB71" s="50"/>
      <c r="AC71" s="10">
        <f t="shared" si="30"/>
        <v>1</v>
      </c>
      <c r="AD71" s="3">
        <v>0</v>
      </c>
      <c r="AE71" s="50"/>
      <c r="AF71" s="10">
        <f t="shared" si="31"/>
        <v>1</v>
      </c>
    </row>
    <row r="72" spans="1:32" x14ac:dyDescent="0.2">
      <c r="A72" s="66" t="s">
        <v>2</v>
      </c>
      <c r="B72" s="120">
        <v>1.3</v>
      </c>
      <c r="C72" s="3"/>
      <c r="D72" s="10" t="s">
        <v>100</v>
      </c>
      <c r="E72" s="10">
        <f t="shared" si="24"/>
        <v>1</v>
      </c>
      <c r="I72" s="3">
        <v>0</v>
      </c>
      <c r="J72" s="50"/>
      <c r="K72" s="10">
        <f t="shared" si="25"/>
        <v>1</v>
      </c>
      <c r="L72" s="3">
        <v>0</v>
      </c>
      <c r="M72" s="50"/>
      <c r="N72" s="10">
        <f t="shared" si="26"/>
        <v>1</v>
      </c>
      <c r="O72" s="3">
        <v>0</v>
      </c>
      <c r="P72" s="50"/>
      <c r="Q72" s="10">
        <f t="shared" si="23"/>
        <v>1</v>
      </c>
      <c r="R72" s="3">
        <v>0</v>
      </c>
      <c r="S72" s="50"/>
      <c r="T72" s="10">
        <f t="shared" si="27"/>
        <v>1</v>
      </c>
      <c r="U72" s="3">
        <v>0</v>
      </c>
      <c r="V72" s="50"/>
      <c r="W72" s="10">
        <f t="shared" si="28"/>
        <v>1</v>
      </c>
      <c r="X72" s="3">
        <v>0</v>
      </c>
      <c r="Y72" s="50"/>
      <c r="Z72" s="10">
        <f t="shared" si="29"/>
        <v>1</v>
      </c>
      <c r="AA72" s="3">
        <v>0</v>
      </c>
      <c r="AB72" s="50"/>
      <c r="AC72" s="10">
        <f t="shared" si="30"/>
        <v>1</v>
      </c>
      <c r="AD72" s="3">
        <v>0</v>
      </c>
      <c r="AE72" s="50"/>
      <c r="AF72" s="10">
        <f t="shared" si="31"/>
        <v>1</v>
      </c>
    </row>
    <row r="73" spans="1:32" ht="26.25" customHeight="1" x14ac:dyDescent="0.2">
      <c r="A73" s="66" t="s">
        <v>3</v>
      </c>
      <c r="B73" s="121">
        <v>1.1000000000000001</v>
      </c>
      <c r="C73" s="3"/>
      <c r="D73" s="10" t="s">
        <v>100</v>
      </c>
      <c r="E73" s="10">
        <f t="shared" si="24"/>
        <v>1</v>
      </c>
      <c r="I73" s="3">
        <v>0</v>
      </c>
      <c r="J73" s="50"/>
      <c r="K73" s="10">
        <f t="shared" si="25"/>
        <v>1</v>
      </c>
      <c r="L73" s="3">
        <v>0</v>
      </c>
      <c r="M73" s="50"/>
      <c r="N73" s="10">
        <f t="shared" si="26"/>
        <v>1</v>
      </c>
      <c r="O73" s="3">
        <v>0</v>
      </c>
      <c r="P73" s="50"/>
      <c r="Q73" s="10">
        <f t="shared" si="23"/>
        <v>1</v>
      </c>
      <c r="R73" s="3">
        <v>0</v>
      </c>
      <c r="S73" s="50"/>
      <c r="T73" s="10">
        <f t="shared" si="27"/>
        <v>1</v>
      </c>
      <c r="U73" s="3">
        <v>0</v>
      </c>
      <c r="V73" s="50"/>
      <c r="W73" s="10">
        <f t="shared" si="28"/>
        <v>1</v>
      </c>
      <c r="X73" s="3">
        <v>0</v>
      </c>
      <c r="Y73" s="50"/>
      <c r="Z73" s="10">
        <f t="shared" si="29"/>
        <v>1</v>
      </c>
      <c r="AA73" s="3">
        <v>0</v>
      </c>
      <c r="AB73" s="50"/>
      <c r="AC73" s="10">
        <f t="shared" si="30"/>
        <v>1</v>
      </c>
      <c r="AD73" s="3">
        <v>0</v>
      </c>
      <c r="AE73" s="50"/>
      <c r="AF73" s="10">
        <f t="shared" si="31"/>
        <v>1</v>
      </c>
    </row>
    <row r="74" spans="1:32" s="8" customFormat="1" x14ac:dyDescent="0.2">
      <c r="A74" s="7" t="s">
        <v>99</v>
      </c>
      <c r="B74" s="117"/>
      <c r="C74" s="20"/>
      <c r="D74" s="12"/>
      <c r="E74" s="13">
        <f>E63*E65*E66*E67*E68*E69*E70*E71*E72*E73</f>
        <v>2052</v>
      </c>
      <c r="F74" s="16"/>
      <c r="G74" s="16">
        <f>MAX(G24:G69)</f>
        <v>1000</v>
      </c>
      <c r="H74" s="19"/>
      <c r="I74" s="19"/>
      <c r="J74" s="28"/>
      <c r="K74" s="20">
        <f>SUM(K24:K69)</f>
        <v>1953.0500000000002</v>
      </c>
      <c r="L74" s="28"/>
      <c r="M74" s="28"/>
      <c r="N74" s="20">
        <f>SUM(N24:N69)</f>
        <v>4539.38</v>
      </c>
      <c r="O74" s="28"/>
      <c r="P74" s="28"/>
      <c r="Q74" s="20">
        <f>SUM(Q24:Q69)</f>
        <v>3180.35</v>
      </c>
      <c r="R74" s="28"/>
      <c r="S74" s="28"/>
      <c r="T74" s="20">
        <f>SUM(T24:T69)</f>
        <v>9725.1000000000022</v>
      </c>
      <c r="U74" s="28"/>
      <c r="V74" s="28"/>
      <c r="W74" s="20">
        <f>SUM(W24:W69)</f>
        <v>13360.279999999999</v>
      </c>
      <c r="X74" s="28"/>
      <c r="Y74" s="28"/>
      <c r="Z74" s="20">
        <f>SUM(Z24:Z69)</f>
        <v>13580.65</v>
      </c>
      <c r="AA74" s="28"/>
      <c r="AB74" s="28"/>
      <c r="AC74" s="20">
        <f>SUM(AC24:AC69)</f>
        <v>1495.15</v>
      </c>
      <c r="AD74" s="28"/>
      <c r="AE74" s="28"/>
      <c r="AF74" s="20">
        <f>SUM(AF24:AF69)</f>
        <v>5760.65</v>
      </c>
    </row>
    <row r="75" spans="1:32" ht="17.25" customHeight="1" x14ac:dyDescent="0.2">
      <c r="A75" s="76"/>
      <c r="B75" s="122"/>
      <c r="C75" s="65"/>
      <c r="D75" s="9"/>
      <c r="E75" s="9"/>
      <c r="I75" s="65"/>
      <c r="J75" s="77"/>
      <c r="K75" s="9"/>
      <c r="L75" s="65"/>
      <c r="M75" s="77"/>
      <c r="N75" s="9"/>
      <c r="O75" s="65"/>
      <c r="P75" s="77"/>
      <c r="Q75" s="9"/>
      <c r="R75" s="65"/>
      <c r="S75" s="77"/>
      <c r="T75" s="9"/>
      <c r="U75" s="65"/>
      <c r="V75" s="77"/>
      <c r="W75" s="9"/>
      <c r="X75" s="65"/>
      <c r="Y75" s="77"/>
      <c r="Z75" s="9"/>
      <c r="AA75" s="65"/>
      <c r="AB75" s="77"/>
      <c r="AC75" s="9"/>
      <c r="AD75" s="65"/>
      <c r="AE75" s="77"/>
      <c r="AF75" s="9"/>
    </row>
    <row r="76" spans="1:32" s="61" customFormat="1" x14ac:dyDescent="0.2">
      <c r="A76" s="78" t="s">
        <v>84</v>
      </c>
      <c r="B76" s="123"/>
      <c r="C76" s="80"/>
      <c r="D76" s="81"/>
      <c r="E76" s="82"/>
      <c r="F76" s="67"/>
      <c r="G76" s="67"/>
      <c r="H76" s="68"/>
      <c r="I76" s="68"/>
      <c r="J76" s="69"/>
      <c r="K76" s="70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1:32" s="87" customFormat="1" ht="12" customHeight="1" x14ac:dyDescent="0.15">
      <c r="A77" s="96" t="s">
        <v>88</v>
      </c>
      <c r="B77" s="124"/>
      <c r="C77" s="98"/>
      <c r="D77" s="99"/>
      <c r="E77" s="83">
        <f>SUM(E26:E28)</f>
        <v>0</v>
      </c>
      <c r="F77" s="16"/>
      <c r="G77" s="16"/>
      <c r="H77" s="84"/>
      <c r="I77" s="84"/>
      <c r="J77" s="85"/>
      <c r="K77" s="86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</row>
    <row r="78" spans="1:32" s="107" customFormat="1" x14ac:dyDescent="0.2">
      <c r="A78" s="58" t="s">
        <v>76</v>
      </c>
      <c r="B78" s="114"/>
      <c r="C78" s="59"/>
      <c r="D78" s="60"/>
      <c r="E78" s="60"/>
      <c r="F78" s="106"/>
      <c r="G78" s="106">
        <f>IF(C78&gt;0,F78,0)</f>
        <v>0</v>
      </c>
      <c r="I78" s="108"/>
      <c r="J78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'!$H$2)))))*$B78</f>
        <v>0</v>
      </c>
      <c r="K78" s="110">
        <f>I78*J78</f>
        <v>0</v>
      </c>
      <c r="L78" s="111"/>
      <c r="M78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'!$H$2)))))*$B78</f>
        <v>0</v>
      </c>
      <c r="N78" s="112">
        <f>L78*M78</f>
        <v>0</v>
      </c>
      <c r="O78" s="113"/>
      <c r="P78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'!$H$2)))))*$B78</f>
        <v>0</v>
      </c>
      <c r="Q78" s="112">
        <f>O78*P78</f>
        <v>0</v>
      </c>
      <c r="R78" s="113"/>
      <c r="S78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'!$H$2)))))*$B78</f>
        <v>0</v>
      </c>
      <c r="T78" s="112">
        <f>R78*S78</f>
        <v>0</v>
      </c>
      <c r="U78" s="113"/>
      <c r="V78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'!$H$2)))))*$B78</f>
        <v>0</v>
      </c>
      <c r="W78" s="112">
        <f>U78*V78</f>
        <v>0</v>
      </c>
      <c r="X78" s="113"/>
      <c r="Y78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'!$H$2)))))*$B78</f>
        <v>0</v>
      </c>
      <c r="Z78" s="112">
        <f>X78*Y78</f>
        <v>0</v>
      </c>
      <c r="AA78" s="113"/>
      <c r="AB78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'!$H$2)))))*$B78</f>
        <v>0</v>
      </c>
      <c r="AC78" s="112">
        <f>AA78*AB78</f>
        <v>0</v>
      </c>
      <c r="AD78" s="113"/>
      <c r="AE78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'!$H$2)))))*$B78</f>
        <v>0</v>
      </c>
      <c r="AF78" s="112">
        <f>AD78*AE78</f>
        <v>0</v>
      </c>
    </row>
    <row r="79" spans="1:32" x14ac:dyDescent="0.2">
      <c r="A79" s="66" t="s">
        <v>77</v>
      </c>
      <c r="B79" s="125">
        <v>1</v>
      </c>
      <c r="C79" s="3"/>
      <c r="D79" s="10"/>
      <c r="E79" s="10">
        <f>IF(C79+0=1,$B79,1)</f>
        <v>1</v>
      </c>
      <c r="I79" s="3">
        <v>0</v>
      </c>
      <c r="J79" s="50"/>
      <c r="K79" s="10">
        <f>IF(I79+0=1,$B79,1)</f>
        <v>1</v>
      </c>
      <c r="L79" s="3">
        <v>0</v>
      </c>
      <c r="M79" s="50"/>
      <c r="N79" s="10">
        <f>IF(L79+0=1,$B79,1)</f>
        <v>1</v>
      </c>
      <c r="O79" s="3">
        <v>0</v>
      </c>
      <c r="P79" s="50"/>
      <c r="Q79" s="10">
        <f>IF(O79+0=1,$B79,1)</f>
        <v>1</v>
      </c>
      <c r="R79" s="3">
        <v>0</v>
      </c>
      <c r="S79" s="50"/>
      <c r="T79" s="10">
        <f>IF(R79+0=1,$B79,1)</f>
        <v>1</v>
      </c>
      <c r="U79" s="3">
        <v>0</v>
      </c>
      <c r="V79" s="50"/>
      <c r="W79" s="10">
        <f>IF(U79+0=1,$B79,1)</f>
        <v>1</v>
      </c>
      <c r="X79" s="3">
        <v>0</v>
      </c>
      <c r="Y79" s="50"/>
      <c r="Z79" s="10">
        <f>IF(X79+0=1,$B79,1)</f>
        <v>1</v>
      </c>
      <c r="AA79" s="3">
        <v>0</v>
      </c>
      <c r="AB79" s="50"/>
      <c r="AC79" s="10">
        <f>IF(AA79+0=1,$B79,1)</f>
        <v>1</v>
      </c>
      <c r="AD79" s="3">
        <v>0</v>
      </c>
      <c r="AE79" s="50"/>
      <c r="AF79" s="10">
        <f>IF(AD79+0=1,$B79,1)</f>
        <v>1</v>
      </c>
    </row>
    <row r="80" spans="1:32" x14ac:dyDescent="0.2">
      <c r="A80" s="66" t="s">
        <v>78</v>
      </c>
      <c r="B80" s="126">
        <v>1.5</v>
      </c>
      <c r="C80" s="3"/>
      <c r="D80" s="10"/>
      <c r="E80" s="10">
        <f>IF(C80+0=1,$B80,1)</f>
        <v>1</v>
      </c>
      <c r="I80" s="3">
        <v>0</v>
      </c>
      <c r="J80" s="50"/>
      <c r="K80" s="10">
        <f>IF(I80+0=1,$B80,1)</f>
        <v>1</v>
      </c>
      <c r="L80" s="3">
        <v>0</v>
      </c>
      <c r="M80" s="50"/>
      <c r="N80" s="10">
        <f>IF(L80+0=1,$B80,1)</f>
        <v>1</v>
      </c>
      <c r="O80" s="3">
        <v>0</v>
      </c>
      <c r="P80" s="50"/>
      <c r="Q80" s="10">
        <f>IF(O80+0=1,$B80,1)</f>
        <v>1</v>
      </c>
      <c r="R80" s="3">
        <v>0</v>
      </c>
      <c r="S80" s="50"/>
      <c r="T80" s="10">
        <f>IF(R80+0=1,$B80,1)</f>
        <v>1</v>
      </c>
      <c r="U80" s="3">
        <v>0</v>
      </c>
      <c r="V80" s="50"/>
      <c r="W80" s="10">
        <f>IF(U80+0=1,$B80,1)</f>
        <v>1</v>
      </c>
      <c r="X80" s="3">
        <v>0</v>
      </c>
      <c r="Y80" s="50"/>
      <c r="Z80" s="10">
        <f>IF(X80+0=1,$B80,1)</f>
        <v>1</v>
      </c>
      <c r="AA80" s="3">
        <v>0</v>
      </c>
      <c r="AB80" s="50"/>
      <c r="AC80" s="10">
        <f>IF(AA80+0=1,$B80,1)</f>
        <v>1</v>
      </c>
      <c r="AD80" s="3">
        <v>0</v>
      </c>
      <c r="AE80" s="50"/>
      <c r="AF80" s="10">
        <f>IF(AD80+0=1,$B80,1)</f>
        <v>1</v>
      </c>
    </row>
    <row r="81" spans="1:32" s="107" customFormat="1" x14ac:dyDescent="0.2">
      <c r="A81" s="58" t="s">
        <v>72</v>
      </c>
      <c r="B81" s="114"/>
      <c r="C81" s="59"/>
      <c r="D81" s="60"/>
      <c r="E81" s="60"/>
      <c r="F81" s="106"/>
      <c r="G81" s="106">
        <f>IF(C81&gt;0,F81,0)</f>
        <v>0</v>
      </c>
      <c r="I81" s="108"/>
      <c r="J81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'!$H$2)))))*$B81</f>
        <v>0</v>
      </c>
      <c r="K81" s="110">
        <f>I81*J81</f>
        <v>0</v>
      </c>
      <c r="L81" s="111"/>
      <c r="M81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'!$H$2)))))*$B81</f>
        <v>0</v>
      </c>
      <c r="N81" s="112">
        <f>L81*M81</f>
        <v>0</v>
      </c>
      <c r="O81" s="113"/>
      <c r="P81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'!$H$2)))))*$B81</f>
        <v>0</v>
      </c>
      <c r="Q81" s="112">
        <f>O81*P81</f>
        <v>0</v>
      </c>
      <c r="R81" s="113"/>
      <c r="S81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'!$H$2)))))*$B81</f>
        <v>0</v>
      </c>
      <c r="T81" s="112">
        <f>R81*S81</f>
        <v>0</v>
      </c>
      <c r="U81" s="113"/>
      <c r="V81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'!$H$2)))))*$B81</f>
        <v>0</v>
      </c>
      <c r="W81" s="112">
        <f>U81*V81</f>
        <v>0</v>
      </c>
      <c r="X81" s="113"/>
      <c r="Y81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'!$H$2)))))*$B81</f>
        <v>0</v>
      </c>
      <c r="Z81" s="112">
        <f>X81*Y81</f>
        <v>0</v>
      </c>
      <c r="AA81" s="113"/>
      <c r="AB81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'!$H$2)))))*$B81</f>
        <v>0</v>
      </c>
      <c r="AC81" s="112">
        <f>AA81*AB81</f>
        <v>0</v>
      </c>
      <c r="AD81" s="113"/>
      <c r="AE81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'!$H$2)))))*$B81</f>
        <v>0</v>
      </c>
      <c r="AF81" s="112">
        <f>AD81*AE81</f>
        <v>0</v>
      </c>
    </row>
    <row r="82" spans="1:32" x14ac:dyDescent="0.2">
      <c r="A82" s="66" t="s">
        <v>63</v>
      </c>
      <c r="B82" s="120">
        <v>1</v>
      </c>
      <c r="C82" s="3"/>
      <c r="D82" s="10"/>
      <c r="E82" s="10">
        <f>IF(C82+0=1,$B82,1)</f>
        <v>1</v>
      </c>
      <c r="I82" s="3">
        <v>0</v>
      </c>
      <c r="J82" s="50"/>
      <c r="K82" s="10">
        <f>IF(I82+0=1,$B82,1)</f>
        <v>1</v>
      </c>
      <c r="L82" s="3">
        <v>0</v>
      </c>
      <c r="M82" s="50"/>
      <c r="N82" s="10">
        <f>IF(L82+0=1,$B82,1)</f>
        <v>1</v>
      </c>
      <c r="O82" s="3">
        <v>0</v>
      </c>
      <c r="P82" s="50"/>
      <c r="Q82" s="10">
        <f>IF(O82+0=1,$B82,1)</f>
        <v>1</v>
      </c>
      <c r="R82" s="3">
        <v>0</v>
      </c>
      <c r="S82" s="50"/>
      <c r="T82" s="10">
        <f>IF(R82+0=1,$B82,1)</f>
        <v>1</v>
      </c>
      <c r="U82" s="3">
        <v>0</v>
      </c>
      <c r="V82" s="50"/>
      <c r="W82" s="10">
        <f>IF(U82+0=1,$B82,1)</f>
        <v>1</v>
      </c>
      <c r="X82" s="3">
        <v>0</v>
      </c>
      <c r="Y82" s="50"/>
      <c r="Z82" s="10">
        <f>IF(X82+0=1,$B82,1)</f>
        <v>1</v>
      </c>
      <c r="AA82" s="3">
        <v>0</v>
      </c>
      <c r="AB82" s="50"/>
      <c r="AC82" s="10">
        <f>IF(AA82+0=1,$B82,1)</f>
        <v>1</v>
      </c>
      <c r="AD82" s="3">
        <v>0</v>
      </c>
      <c r="AE82" s="50"/>
      <c r="AF82" s="10">
        <f t="shared" ref="AF82:AF87" si="32">IF(AD82+0=1,$B82,1)</f>
        <v>1</v>
      </c>
    </row>
    <row r="83" spans="1:32" x14ac:dyDescent="0.2">
      <c r="A83" s="66" t="s">
        <v>64</v>
      </c>
      <c r="B83" s="120">
        <v>1.1000000000000001</v>
      </c>
      <c r="C83" s="3"/>
      <c r="D83" s="10"/>
      <c r="E83" s="10">
        <f>IF(C83+0=1,$B83,1)</f>
        <v>1</v>
      </c>
      <c r="I83" s="3">
        <v>0</v>
      </c>
      <c r="J83" s="50"/>
      <c r="K83" s="10">
        <f>IF(I83+0=1,$B83,1)</f>
        <v>1</v>
      </c>
      <c r="L83" s="3">
        <v>0</v>
      </c>
      <c r="M83" s="50"/>
      <c r="N83" s="10">
        <f>IF(L83+0=1,$B83,1)</f>
        <v>1</v>
      </c>
      <c r="O83" s="3">
        <v>0</v>
      </c>
      <c r="P83" s="50"/>
      <c r="Q83" s="10">
        <f>IF(O83+0=1,$B83,1)</f>
        <v>1</v>
      </c>
      <c r="R83" s="3">
        <v>0</v>
      </c>
      <c r="S83" s="50"/>
      <c r="T83" s="10">
        <f>IF(R83+0=1,$B83,1)</f>
        <v>1</v>
      </c>
      <c r="U83" s="3">
        <v>0</v>
      </c>
      <c r="V83" s="50"/>
      <c r="W83" s="10">
        <f>IF(U83+0=1,$B83,1)</f>
        <v>1</v>
      </c>
      <c r="X83" s="3">
        <v>0</v>
      </c>
      <c r="Y83" s="50"/>
      <c r="Z83" s="10">
        <f>IF(X83+0=1,$B83,1)</f>
        <v>1</v>
      </c>
      <c r="AA83" s="3">
        <v>0</v>
      </c>
      <c r="AB83" s="50"/>
      <c r="AC83" s="10">
        <f>IF(AA83+0=1,$B83,1)</f>
        <v>1</v>
      </c>
      <c r="AD83" s="3">
        <v>0</v>
      </c>
      <c r="AE83" s="50"/>
      <c r="AF83" s="10">
        <f t="shared" si="32"/>
        <v>1</v>
      </c>
    </row>
    <row r="84" spans="1:32" x14ac:dyDescent="0.2">
      <c r="A84" s="66" t="s">
        <v>65</v>
      </c>
      <c r="B84" s="120">
        <v>1.2</v>
      </c>
      <c r="C84" s="3"/>
      <c r="D84" s="10"/>
      <c r="E84" s="10">
        <f>IF(C84+0=1,$B84,1)</f>
        <v>1</v>
      </c>
      <c r="I84" s="3">
        <v>0</v>
      </c>
      <c r="J84" s="50"/>
      <c r="K84" s="10">
        <f>IF(I84+0=1,$B84,1)</f>
        <v>1</v>
      </c>
      <c r="L84" s="3">
        <v>0</v>
      </c>
      <c r="M84" s="50"/>
      <c r="N84" s="10">
        <f>IF(L84+0=1,$B84,1)</f>
        <v>1</v>
      </c>
      <c r="O84" s="3">
        <v>0</v>
      </c>
      <c r="P84" s="50"/>
      <c r="Q84" s="10">
        <f>IF(O84+0=1,$B84,1)</f>
        <v>1</v>
      </c>
      <c r="R84" s="3">
        <v>0</v>
      </c>
      <c r="S84" s="50"/>
      <c r="T84" s="10">
        <f>IF(R84+0=1,$B84,1)</f>
        <v>1</v>
      </c>
      <c r="U84" s="3">
        <v>0</v>
      </c>
      <c r="V84" s="50"/>
      <c r="W84" s="10">
        <f>IF(U84+0=1,$B84,1)</f>
        <v>1</v>
      </c>
      <c r="X84" s="3">
        <v>0</v>
      </c>
      <c r="Y84" s="50"/>
      <c r="Z84" s="10">
        <f>IF(X84+0=1,$B84,1)</f>
        <v>1</v>
      </c>
      <c r="AA84" s="3">
        <v>0</v>
      </c>
      <c r="AB84" s="50"/>
      <c r="AC84" s="10">
        <f>IF(AA84+0=1,$B84,1)</f>
        <v>1</v>
      </c>
      <c r="AD84" s="3">
        <v>0</v>
      </c>
      <c r="AE84" s="50"/>
      <c r="AF84" s="10">
        <f t="shared" si="32"/>
        <v>1</v>
      </c>
    </row>
    <row r="85" spans="1:32" x14ac:dyDescent="0.2">
      <c r="A85" s="66" t="s">
        <v>66</v>
      </c>
      <c r="B85" s="120">
        <v>1.3</v>
      </c>
      <c r="C85" s="3"/>
      <c r="D85" s="10"/>
      <c r="E85" s="10">
        <f>IF(C85+0=1,$B85,1)</f>
        <v>1</v>
      </c>
      <c r="I85" s="3">
        <v>0</v>
      </c>
      <c r="J85" s="50"/>
      <c r="K85" s="10">
        <f>IF(I85+0=1,$B85,1)</f>
        <v>1</v>
      </c>
      <c r="L85" s="3">
        <v>0</v>
      </c>
      <c r="M85" s="50"/>
      <c r="N85" s="10">
        <f>IF(L85+0=1,$B85,1)</f>
        <v>1</v>
      </c>
      <c r="O85" s="3">
        <v>0</v>
      </c>
      <c r="P85" s="50"/>
      <c r="Q85" s="10">
        <f>IF(O85+0=1,$B85,1)</f>
        <v>1</v>
      </c>
      <c r="R85" s="3">
        <v>0</v>
      </c>
      <c r="S85" s="50"/>
      <c r="T85" s="10">
        <f>IF(R85+0=1,$B85,1)</f>
        <v>1</v>
      </c>
      <c r="U85" s="3">
        <v>0</v>
      </c>
      <c r="V85" s="50"/>
      <c r="W85" s="10">
        <f>IF(U85+0=1,$B85,1)</f>
        <v>1</v>
      </c>
      <c r="X85" s="3">
        <v>0</v>
      </c>
      <c r="Y85" s="50"/>
      <c r="Z85" s="10">
        <f>IF(X85+0=1,$B85,1)</f>
        <v>1</v>
      </c>
      <c r="AA85" s="3">
        <v>0</v>
      </c>
      <c r="AB85" s="50"/>
      <c r="AC85" s="10">
        <f>IF(AA85+0=1,$B85,1)</f>
        <v>1</v>
      </c>
      <c r="AD85" s="3">
        <v>0</v>
      </c>
      <c r="AE85" s="50"/>
      <c r="AF85" s="10">
        <f t="shared" si="32"/>
        <v>1</v>
      </c>
    </row>
    <row r="86" spans="1:32" x14ac:dyDescent="0.2">
      <c r="A86" s="66" t="s">
        <v>67</v>
      </c>
      <c r="B86" s="120">
        <v>1.4</v>
      </c>
      <c r="C86" s="3"/>
      <c r="D86" s="10"/>
      <c r="E86" s="10">
        <f>IF(C86+0=1,$B86,1)</f>
        <v>1</v>
      </c>
      <c r="I86" s="3">
        <v>0</v>
      </c>
      <c r="J86" s="50"/>
      <c r="K86" s="10">
        <f>IF(I86+0=1,$B86,1)</f>
        <v>1</v>
      </c>
      <c r="L86" s="3">
        <v>0</v>
      </c>
      <c r="M86" s="50"/>
      <c r="N86" s="10">
        <f>IF(L86+0=1,$B86,1)</f>
        <v>1</v>
      </c>
      <c r="O86" s="3">
        <v>0</v>
      </c>
      <c r="P86" s="50"/>
      <c r="Q86" s="10">
        <f>IF(O86+0=1,$B86,1)</f>
        <v>1</v>
      </c>
      <c r="R86" s="3">
        <v>0</v>
      </c>
      <c r="S86" s="50"/>
      <c r="T86" s="10">
        <f>IF(R86+0=1,$B86,1)</f>
        <v>1</v>
      </c>
      <c r="U86" s="3">
        <v>0</v>
      </c>
      <c r="V86" s="50"/>
      <c r="W86" s="10">
        <f>IF(U86+0=1,$B86,1)</f>
        <v>1</v>
      </c>
      <c r="X86" s="3">
        <v>0</v>
      </c>
      <c r="Y86" s="50"/>
      <c r="Z86" s="10">
        <f>IF(X86+0=1,$B86,1)</f>
        <v>1</v>
      </c>
      <c r="AA86" s="3">
        <v>0</v>
      </c>
      <c r="AB86" s="50"/>
      <c r="AC86" s="10">
        <f>IF(AA86+0=1,$B86,1)</f>
        <v>1</v>
      </c>
      <c r="AD86" s="3">
        <v>0</v>
      </c>
      <c r="AE86" s="50"/>
      <c r="AF86" s="10">
        <f t="shared" si="32"/>
        <v>1</v>
      </c>
    </row>
    <row r="87" spans="1:32" x14ac:dyDescent="0.2">
      <c r="A87" s="66" t="s">
        <v>68</v>
      </c>
      <c r="B87" s="120">
        <v>1.5</v>
      </c>
      <c r="C87" s="3"/>
      <c r="D87" s="10"/>
      <c r="E87" s="10">
        <f t="shared" ref="E87:E92" si="33">IF(C87+0=1,$B87,1)</f>
        <v>1</v>
      </c>
      <c r="I87" s="3">
        <v>0</v>
      </c>
      <c r="J87" s="50"/>
      <c r="K87" s="10">
        <f t="shared" ref="K87:K92" si="34">IF(I87+0=1,$B87,1)</f>
        <v>1</v>
      </c>
      <c r="L87" s="3">
        <v>0</v>
      </c>
      <c r="M87" s="50"/>
      <c r="N87" s="10">
        <f t="shared" ref="N87:N92" si="35">IF(L87+0=1,$B87,1)</f>
        <v>1</v>
      </c>
      <c r="O87" s="3">
        <v>0</v>
      </c>
      <c r="P87" s="50"/>
      <c r="Q87" s="10">
        <f t="shared" ref="Q87:Q92" si="36">IF(O87+0=1,$B87,1)</f>
        <v>1</v>
      </c>
      <c r="R87" s="3">
        <v>0</v>
      </c>
      <c r="S87" s="50"/>
      <c r="T87" s="10">
        <f t="shared" ref="T87:T92" si="37">IF(R87+0=1,$B87,1)</f>
        <v>1</v>
      </c>
      <c r="U87" s="3">
        <v>0</v>
      </c>
      <c r="V87" s="50"/>
      <c r="W87" s="10">
        <f t="shared" ref="W87:W92" si="38">IF(U87+0=1,$B87,1)</f>
        <v>1</v>
      </c>
      <c r="X87" s="3">
        <v>0</v>
      </c>
      <c r="Y87" s="50"/>
      <c r="Z87" s="10">
        <f t="shared" ref="Z87:Z92" si="39">IF(X87+0=1,$B87,1)</f>
        <v>1</v>
      </c>
      <c r="AA87" s="3">
        <v>0</v>
      </c>
      <c r="AB87" s="50"/>
      <c r="AC87" s="10">
        <f t="shared" ref="AC87:AC92" si="40">IF(AA87+0=1,$B87,1)</f>
        <v>1</v>
      </c>
      <c r="AD87" s="3">
        <v>0</v>
      </c>
      <c r="AE87" s="50"/>
      <c r="AF87" s="10">
        <f t="shared" si="32"/>
        <v>1</v>
      </c>
    </row>
    <row r="88" spans="1:32" s="107" customFormat="1" x14ac:dyDescent="0.2">
      <c r="A88" s="58" t="s">
        <v>73</v>
      </c>
      <c r="B88" s="114"/>
      <c r="C88" s="59"/>
      <c r="D88" s="60"/>
      <c r="E88" s="60"/>
      <c r="F88" s="106"/>
      <c r="G88" s="106">
        <f>IF(C88&gt;0,F88,0)</f>
        <v>0</v>
      </c>
      <c r="I88" s="108"/>
      <c r="J88" s="109">
        <f>IF(I$8&lt;'Расчет за ед от количества '!$D$1,'Расчет за ед от количества '!$C$2,IF(I$8&lt;'Расчет за ед от количества '!$E$1,'Расчет за ед от количества '!$D$2,IF(I$8&lt;'Расчет за ед от количества '!$F$1,'Расчет за ед от количества '!$E$2,IF(I$8&lt;'Расчет за ед от количества '!$G$1,'Расчет за ед от количества '!$F$2,IF(I$8&lt;'Расчет за ед от количества '!$H$1,'Расчет за ед от количества '!$G$2,'Расчет за ед от количества '!$H$2)))))*$B88</f>
        <v>0</v>
      </c>
      <c r="K88" s="110">
        <f>I88*J88</f>
        <v>0</v>
      </c>
      <c r="L88" s="111"/>
      <c r="M88" s="109">
        <f>IF(L$8&lt;'Расчет за ед от количества '!$D$1,'Расчет за ед от количества '!$C$2,IF(L$8&lt;'Расчет за ед от количества '!$E$1,'Расчет за ед от количества '!$D$2,IF(L$8&lt;'Расчет за ед от количества '!$F$1,'Расчет за ед от количества '!$E$2,IF(L$8&lt;'Расчет за ед от количества '!$G$1,'Расчет за ед от количества '!$F$2,IF(L$8&lt;'Расчет за ед от количества '!$H$1,'Расчет за ед от количества '!$G$2,'Расчет за ед от количества '!$H$2)))))*$B88</f>
        <v>0</v>
      </c>
      <c r="N88" s="112">
        <f>L88*M88</f>
        <v>0</v>
      </c>
      <c r="O88" s="113"/>
      <c r="P88" s="109">
        <f>IF(O$8&lt;'Расчет за ед от количества '!$D$1,'Расчет за ед от количества '!$C$2,IF(O$8&lt;'Расчет за ед от количества '!$E$1,'Расчет за ед от количества '!$D$2,IF(O$8&lt;'Расчет за ед от количества '!$F$1,'Расчет за ед от количества '!$E$2,IF(O$8&lt;'Расчет за ед от количества '!$G$1,'Расчет за ед от количества '!$F$2,IF(O$8&lt;'Расчет за ед от количества '!$H$1,'Расчет за ед от количества '!$G$2,'Расчет за ед от количества '!$H$2)))))*$B88</f>
        <v>0</v>
      </c>
      <c r="Q88" s="112">
        <f>O88*P88</f>
        <v>0</v>
      </c>
      <c r="R88" s="113"/>
      <c r="S88" s="109">
        <f>IF(R$8&lt;'Расчет за ед от количества '!$D$1,'Расчет за ед от количества '!$C$2,IF(R$8&lt;'Расчет за ед от количества '!$E$1,'Расчет за ед от количества '!$D$2,IF(R$8&lt;'Расчет за ед от количества '!$F$1,'Расчет за ед от количества '!$E$2,IF(R$8&lt;'Расчет за ед от количества '!$G$1,'Расчет за ед от количества '!$F$2,IF(R$8&lt;'Расчет за ед от количества '!$H$1,'Расчет за ед от количества '!$G$2,'Расчет за ед от количества '!$H$2)))))*$B88</f>
        <v>0</v>
      </c>
      <c r="T88" s="112">
        <f>R88*S88</f>
        <v>0</v>
      </c>
      <c r="U88" s="113"/>
      <c r="V88" s="109">
        <f>IF(U$8&lt;'Расчет за ед от количества '!$D$1,'Расчет за ед от количества '!$C$2,IF(U$8&lt;'Расчет за ед от количества '!$E$1,'Расчет за ед от количества '!$D$2,IF(U$8&lt;'Расчет за ед от количества '!$F$1,'Расчет за ед от количества '!$E$2,IF(U$8&lt;'Расчет за ед от количества '!$G$1,'Расчет за ед от количества '!$F$2,IF(U$8&lt;'Расчет за ед от количества '!$H$1,'Расчет за ед от количества '!$G$2,'Расчет за ед от количества '!$H$2)))))*$B88</f>
        <v>0</v>
      </c>
      <c r="W88" s="112">
        <f>U88*V88</f>
        <v>0</v>
      </c>
      <c r="X88" s="113"/>
      <c r="Y88" s="109">
        <f>IF(X$8&lt;'Расчет за ед от количества '!$D$1,'Расчет за ед от количества '!$C$2,IF(X$8&lt;'Расчет за ед от количества '!$E$1,'Расчет за ед от количества '!$D$2,IF(X$8&lt;'Расчет за ед от количества '!$F$1,'Расчет за ед от количества '!$E$2,IF(X$8&lt;'Расчет за ед от количества '!$G$1,'Расчет за ед от количества '!$F$2,IF(X$8&lt;'Расчет за ед от количества '!$H$1,'Расчет за ед от количества '!$G$2,'Расчет за ед от количества '!$H$2)))))*$B88</f>
        <v>0</v>
      </c>
      <c r="Z88" s="112">
        <f>X88*Y88</f>
        <v>0</v>
      </c>
      <c r="AA88" s="113"/>
      <c r="AB88" s="109">
        <f>IF(AA$8&lt;'Расчет за ед от количества '!$D$1,'Расчет за ед от количества '!$C$2,IF(AA$8&lt;'Расчет за ед от количества '!$E$1,'Расчет за ед от количества '!$D$2,IF(AA$8&lt;'Расчет за ед от количества '!$F$1,'Расчет за ед от количества '!$E$2,IF(AA$8&lt;'Расчет за ед от количества '!$G$1,'Расчет за ед от количества '!$F$2,IF(AA$8&lt;'Расчет за ед от количества '!$H$1,'Расчет за ед от количества '!$G$2,'Расчет за ед от количества '!$H$2)))))*$B88</f>
        <v>0</v>
      </c>
      <c r="AC88" s="112">
        <f>AA88*AB88</f>
        <v>0</v>
      </c>
      <c r="AD88" s="113"/>
      <c r="AE88" s="109">
        <f>IF(AD$8&lt;'Расчет за ед от количества '!$D$1,'Расчет за ед от количества '!$C$2,IF(AD$8&lt;'Расчет за ед от количества '!$E$1,'Расчет за ед от количества '!$D$2,IF(AD$8&lt;'Расчет за ед от количества '!$F$1,'Расчет за ед от количества '!$E$2,IF(AD$8&lt;'Расчет за ед от количества '!$G$1,'Расчет за ед от количества '!$F$2,IF(AD$8&lt;'Расчет за ед от количества '!$H$1,'Расчет за ед от количества '!$G$2,'Расчет за ед от количества '!$H$2)))))*$B88</f>
        <v>0</v>
      </c>
      <c r="AF88" s="112">
        <f>AD88*AE88</f>
        <v>0</v>
      </c>
    </row>
    <row r="89" spans="1:32" x14ac:dyDescent="0.2">
      <c r="A89" s="66" t="s">
        <v>69</v>
      </c>
      <c r="B89" s="126">
        <v>0.8</v>
      </c>
      <c r="C89" s="3"/>
      <c r="D89" s="10"/>
      <c r="E89" s="10">
        <f t="shared" si="33"/>
        <v>1</v>
      </c>
      <c r="I89" s="3">
        <v>0</v>
      </c>
      <c r="J89" s="50"/>
      <c r="K89" s="10">
        <f t="shared" si="34"/>
        <v>1</v>
      </c>
      <c r="L89" s="3">
        <v>0</v>
      </c>
      <c r="M89" s="50"/>
      <c r="N89" s="10">
        <f t="shared" si="35"/>
        <v>1</v>
      </c>
      <c r="O89" s="3">
        <v>0</v>
      </c>
      <c r="P89" s="50"/>
      <c r="Q89" s="10">
        <f t="shared" si="36"/>
        <v>1</v>
      </c>
      <c r="R89" s="3">
        <v>0</v>
      </c>
      <c r="S89" s="50"/>
      <c r="T89" s="10">
        <f t="shared" si="37"/>
        <v>1</v>
      </c>
      <c r="U89" s="3">
        <v>0</v>
      </c>
      <c r="V89" s="50"/>
      <c r="W89" s="10">
        <f t="shared" si="38"/>
        <v>1</v>
      </c>
      <c r="X89" s="3">
        <v>0</v>
      </c>
      <c r="Y89" s="50"/>
      <c r="Z89" s="10">
        <f t="shared" si="39"/>
        <v>1</v>
      </c>
      <c r="AA89" s="3">
        <v>0</v>
      </c>
      <c r="AB89" s="50"/>
      <c r="AC89" s="10">
        <f t="shared" si="40"/>
        <v>1</v>
      </c>
      <c r="AD89" s="3">
        <v>0</v>
      </c>
      <c r="AE89" s="50"/>
      <c r="AF89" s="10">
        <f>IF(AD89+0=1,$B89,1)</f>
        <v>1</v>
      </c>
    </row>
    <row r="90" spans="1:32" x14ac:dyDescent="0.2">
      <c r="A90" s="66" t="s">
        <v>70</v>
      </c>
      <c r="B90" s="126">
        <v>1</v>
      </c>
      <c r="C90" s="3"/>
      <c r="D90" s="10"/>
      <c r="E90" s="10">
        <f t="shared" si="33"/>
        <v>1</v>
      </c>
      <c r="I90" s="3">
        <v>0</v>
      </c>
      <c r="J90" s="50"/>
      <c r="K90" s="10">
        <f t="shared" si="34"/>
        <v>1</v>
      </c>
      <c r="L90" s="3">
        <v>0</v>
      </c>
      <c r="M90" s="50"/>
      <c r="N90" s="10">
        <f t="shared" si="35"/>
        <v>1</v>
      </c>
      <c r="O90" s="3">
        <v>0</v>
      </c>
      <c r="P90" s="50"/>
      <c r="Q90" s="10">
        <f t="shared" si="36"/>
        <v>1</v>
      </c>
      <c r="R90" s="3">
        <v>0</v>
      </c>
      <c r="S90" s="50"/>
      <c r="T90" s="10">
        <f t="shared" si="37"/>
        <v>1</v>
      </c>
      <c r="U90" s="3">
        <v>0</v>
      </c>
      <c r="V90" s="50"/>
      <c r="W90" s="10">
        <f t="shared" si="38"/>
        <v>1</v>
      </c>
      <c r="X90" s="3">
        <v>0</v>
      </c>
      <c r="Y90" s="50"/>
      <c r="Z90" s="10">
        <f t="shared" si="39"/>
        <v>1</v>
      </c>
      <c r="AA90" s="3">
        <v>0</v>
      </c>
      <c r="AB90" s="50"/>
      <c r="AC90" s="10">
        <f t="shared" si="40"/>
        <v>1</v>
      </c>
      <c r="AD90" s="3">
        <v>0</v>
      </c>
      <c r="AE90" s="50"/>
      <c r="AF90" s="10">
        <f>IF(AD90+0=1,$B90,1)</f>
        <v>1</v>
      </c>
    </row>
    <row r="91" spans="1:32" x14ac:dyDescent="0.2">
      <c r="A91" s="66" t="s">
        <v>71</v>
      </c>
      <c r="B91" s="126">
        <v>1.5</v>
      </c>
      <c r="C91" s="3"/>
      <c r="D91" s="10"/>
      <c r="E91" s="10">
        <f t="shared" si="33"/>
        <v>1</v>
      </c>
      <c r="I91" s="3">
        <v>0</v>
      </c>
      <c r="J91" s="50"/>
      <c r="K91" s="10">
        <f t="shared" si="34"/>
        <v>1</v>
      </c>
      <c r="L91" s="3">
        <v>0</v>
      </c>
      <c r="M91" s="50"/>
      <c r="N91" s="10">
        <f t="shared" si="35"/>
        <v>1</v>
      </c>
      <c r="O91" s="3">
        <v>0</v>
      </c>
      <c r="P91" s="50"/>
      <c r="Q91" s="10">
        <f t="shared" si="36"/>
        <v>1</v>
      </c>
      <c r="R91" s="3">
        <v>0</v>
      </c>
      <c r="S91" s="50"/>
      <c r="T91" s="10">
        <f t="shared" si="37"/>
        <v>1</v>
      </c>
      <c r="U91" s="3">
        <v>0</v>
      </c>
      <c r="V91" s="50"/>
      <c r="W91" s="10">
        <f t="shared" si="38"/>
        <v>1</v>
      </c>
      <c r="X91" s="3">
        <v>0</v>
      </c>
      <c r="Y91" s="50"/>
      <c r="Z91" s="10">
        <f t="shared" si="39"/>
        <v>1</v>
      </c>
      <c r="AA91" s="3">
        <v>0</v>
      </c>
      <c r="AB91" s="50"/>
      <c r="AC91" s="10">
        <f t="shared" si="40"/>
        <v>1</v>
      </c>
      <c r="AD91" s="3">
        <v>0</v>
      </c>
      <c r="AE91" s="50"/>
      <c r="AF91" s="10">
        <f>IF(AD91+0=1,$B91,1)</f>
        <v>1</v>
      </c>
    </row>
    <row r="92" spans="1:32" x14ac:dyDescent="0.2">
      <c r="A92" s="66" t="s">
        <v>89</v>
      </c>
      <c r="B92" s="126">
        <v>1.8</v>
      </c>
      <c r="C92" s="3"/>
      <c r="D92" s="10"/>
      <c r="E92" s="10">
        <f t="shared" si="33"/>
        <v>1</v>
      </c>
      <c r="I92" s="3">
        <v>0</v>
      </c>
      <c r="J92" s="50"/>
      <c r="K92" s="10">
        <f t="shared" si="34"/>
        <v>1</v>
      </c>
      <c r="L92" s="3">
        <v>0</v>
      </c>
      <c r="M92" s="50"/>
      <c r="N92" s="10">
        <f t="shared" si="35"/>
        <v>1</v>
      </c>
      <c r="O92" s="3">
        <v>0</v>
      </c>
      <c r="P92" s="50"/>
      <c r="Q92" s="10">
        <f t="shared" si="36"/>
        <v>1</v>
      </c>
      <c r="R92" s="3">
        <v>0</v>
      </c>
      <c r="S92" s="50"/>
      <c r="T92" s="10">
        <f t="shared" si="37"/>
        <v>1</v>
      </c>
      <c r="U92" s="3">
        <v>0</v>
      </c>
      <c r="V92" s="50"/>
      <c r="W92" s="10">
        <f t="shared" si="38"/>
        <v>1</v>
      </c>
      <c r="X92" s="3">
        <v>0</v>
      </c>
      <c r="Y92" s="50"/>
      <c r="Z92" s="10">
        <f t="shared" si="39"/>
        <v>1</v>
      </c>
      <c r="AA92" s="3">
        <v>0</v>
      </c>
      <c r="AB92" s="50"/>
      <c r="AC92" s="10">
        <f t="shared" si="40"/>
        <v>1</v>
      </c>
      <c r="AD92" s="3">
        <v>0</v>
      </c>
      <c r="AE92" s="50"/>
      <c r="AF92" s="10">
        <f>IF(AD92+0=1,$B92,1)</f>
        <v>1</v>
      </c>
    </row>
    <row r="93" spans="1:32" s="92" customFormat="1" x14ac:dyDescent="0.2">
      <c r="A93" s="88"/>
      <c r="B93" s="89"/>
      <c r="C93" s="89"/>
      <c r="D93" s="90"/>
      <c r="E93" s="90"/>
      <c r="F93" s="91"/>
      <c r="G93" s="91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</row>
    <row r="94" spans="1:32" s="87" customFormat="1" ht="8.25" x14ac:dyDescent="0.15">
      <c r="A94" s="147" t="s">
        <v>96</v>
      </c>
      <c r="B94" s="147"/>
      <c r="C94" s="147"/>
      <c r="D94" s="147"/>
      <c r="E94" s="130">
        <f>E77*E79*E80*E82*E83*E84*E85*E86*E87*E89*E90*E91*E92</f>
        <v>0</v>
      </c>
      <c r="F94" s="16"/>
      <c r="G94" s="16"/>
      <c r="H94" s="84"/>
      <c r="I94" s="84"/>
      <c r="J94" s="85"/>
      <c r="K94" s="130" t="e">
        <f>#REF!*K99*K64*K65*K69*K70*K71*K66*K67*K68</f>
        <v>#REF!</v>
      </c>
      <c r="L94" s="84"/>
      <c r="M94" s="85"/>
      <c r="N94" s="130" t="e">
        <f>#REF!*N99*N64*N65*N69*N70*N71*N66*N67*N68</f>
        <v>#REF!</v>
      </c>
      <c r="O94" s="84"/>
      <c r="P94" s="85"/>
      <c r="Q94" s="130" t="e">
        <f>#REF!*Q99*Q64*Q65*Q69*Q70*Q71*Q66*Q67*Q68</f>
        <v>#REF!</v>
      </c>
      <c r="R94" s="84"/>
      <c r="S94" s="85"/>
      <c r="T94" s="130" t="e">
        <f>#REF!*T99*T64*T65*T69*T70*T71*T66*T67*T68</f>
        <v>#REF!</v>
      </c>
      <c r="U94" s="84"/>
      <c r="V94" s="85"/>
      <c r="W94" s="130" t="e">
        <f>#REF!*W99*W64*W65*W69*W70*W71*W66*W67*W68</f>
        <v>#REF!</v>
      </c>
      <c r="X94" s="84"/>
      <c r="Y94" s="85"/>
      <c r="Z94" s="130" t="e">
        <f>#REF!*Z99*Z64*Z65*Z69*Z70*Z71*Z66*Z67*Z68</f>
        <v>#REF!</v>
      </c>
      <c r="AA94" s="84"/>
      <c r="AB94" s="85"/>
      <c r="AC94" s="130" t="e">
        <f>#REF!*AC99*AC64*AC65*AC69*AC70*AC71*AC66*AC67*AC68</f>
        <v>#REF!</v>
      </c>
      <c r="AD94" s="84"/>
      <c r="AE94" s="85"/>
      <c r="AF94" s="130" t="e">
        <f>#REF!*AF99*AF64*AF65*AF69*AF70*AF71*AF66*AF67*AF68</f>
        <v>#REF!</v>
      </c>
    </row>
    <row r="95" spans="1:32" s="87" customFormat="1" ht="8.25" x14ac:dyDescent="0.15">
      <c r="A95" s="147" t="s">
        <v>97</v>
      </c>
      <c r="B95" s="147"/>
      <c r="C95" s="147"/>
      <c r="D95" s="147"/>
      <c r="E95" s="130">
        <v>300</v>
      </c>
      <c r="F95" s="16"/>
      <c r="G95" s="16"/>
      <c r="H95" s="84"/>
      <c r="I95" s="84"/>
      <c r="J95" s="85"/>
      <c r="K95" s="130" t="e">
        <f>#REF!*K100*K65*K66*K70*K71*K72*K67*K68*K69</f>
        <v>#REF!</v>
      </c>
      <c r="L95" s="84"/>
      <c r="M95" s="85"/>
      <c r="N95" s="130" t="e">
        <f>#REF!*N100*N65*N66*N70*N71*N72*N67*N68*N69</f>
        <v>#REF!</v>
      </c>
      <c r="O95" s="84"/>
      <c r="P95" s="85"/>
      <c r="Q95" s="130" t="e">
        <f>#REF!*Q100*Q65*Q66*Q70*Q71*Q72*Q67*Q68*Q69</f>
        <v>#REF!</v>
      </c>
      <c r="R95" s="84"/>
      <c r="S95" s="85"/>
      <c r="T95" s="130" t="e">
        <f>#REF!*T100*T65*T66*T70*T71*T72*T67*T68*T69</f>
        <v>#REF!</v>
      </c>
      <c r="U95" s="84"/>
      <c r="V95" s="85"/>
      <c r="W95" s="130" t="e">
        <f>#REF!*W100*W65*W66*W70*W71*W72*W67*W68*W69</f>
        <v>#REF!</v>
      </c>
      <c r="X95" s="84"/>
      <c r="Y95" s="85"/>
      <c r="Z95" s="130" t="e">
        <f>#REF!*Z100*Z65*Z66*Z70*Z71*Z72*Z67*Z68*Z69</f>
        <v>#REF!</v>
      </c>
      <c r="AA95" s="84"/>
      <c r="AB95" s="85"/>
      <c r="AC95" s="130" t="e">
        <f>#REF!*AC100*AC65*AC66*AC70*AC71*AC72*AC67*AC68*AC69</f>
        <v>#REF!</v>
      </c>
      <c r="AD95" s="84"/>
      <c r="AE95" s="85"/>
      <c r="AF95" s="130" t="e">
        <f>#REF!*AF100*AF65*AF66*AF70*AF71*AF72*AF67*AF68*AF69</f>
        <v>#REF!</v>
      </c>
    </row>
    <row r="96" spans="1:32" s="8" customFormat="1" x14ac:dyDescent="0.2">
      <c r="A96" s="144" t="s">
        <v>87</v>
      </c>
      <c r="B96" s="144"/>
      <c r="C96" s="144"/>
      <c r="D96" s="144"/>
      <c r="E96" s="20">
        <f>IF(E94&lt;E95,E95,E94)</f>
        <v>300</v>
      </c>
      <c r="F96" s="71"/>
      <c r="G96" s="71"/>
      <c r="H96" s="19"/>
      <c r="I96" s="19"/>
      <c r="J96" s="28"/>
      <c r="K96" s="20" t="e">
        <f>#REF!*K100*K65*K66*K70*K71*K72*K67*K68*K69</f>
        <v>#REF!</v>
      </c>
      <c r="L96" s="19"/>
      <c r="M96" s="28"/>
      <c r="N96" s="20" t="e">
        <f>#REF!*N100*N65*N66*N70*N71*N72*N67*N68*N69</f>
        <v>#REF!</v>
      </c>
      <c r="O96" s="19"/>
      <c r="P96" s="28"/>
      <c r="Q96" s="20" t="e">
        <f>#REF!*Q100*Q65*Q66*Q70*Q71*Q72*Q67*Q68*Q69</f>
        <v>#REF!</v>
      </c>
      <c r="R96" s="19"/>
      <c r="S96" s="28"/>
      <c r="T96" s="20" t="e">
        <f>#REF!*T100*T65*T66*T70*T71*T72*T67*T68*T69</f>
        <v>#REF!</v>
      </c>
      <c r="U96" s="19"/>
      <c r="V96" s="28"/>
      <c r="W96" s="20" t="e">
        <f>#REF!*W100*W65*W66*W70*W71*W72*W67*W68*W69</f>
        <v>#REF!</v>
      </c>
      <c r="X96" s="19"/>
      <c r="Y96" s="28"/>
      <c r="Z96" s="20" t="e">
        <f>#REF!*Z100*Z65*Z66*Z70*Z71*Z72*Z67*Z68*Z69</f>
        <v>#REF!</v>
      </c>
      <c r="AA96" s="19"/>
      <c r="AB96" s="28"/>
      <c r="AC96" s="20" t="e">
        <f>#REF!*AC100*AC65*AC66*AC70*AC71*AC72*AC67*AC68*AC69</f>
        <v>#REF!</v>
      </c>
      <c r="AD96" s="19"/>
      <c r="AE96" s="28"/>
      <c r="AF96" s="20" t="e">
        <f>#REF!*AF100*AF65*AF66*AF70*AF71*AF72*AF67*AF68*AF69</f>
        <v>#REF!</v>
      </c>
    </row>
    <row r="97" spans="1:32" s="92" customFormat="1" x14ac:dyDescent="0.2">
      <c r="A97" s="88"/>
      <c r="B97" s="89"/>
      <c r="C97" s="89"/>
      <c r="D97" s="90"/>
      <c r="E97" s="131"/>
      <c r="F97" s="91"/>
      <c r="G97" s="91"/>
      <c r="I97" s="93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</row>
    <row r="98" spans="1:32" s="8" customFormat="1" x14ac:dyDescent="0.2">
      <c r="A98" s="144" t="s">
        <v>81</v>
      </c>
      <c r="B98" s="144"/>
      <c r="C98" s="144"/>
      <c r="D98" s="144"/>
      <c r="E98" s="20">
        <f>E96+E74</f>
        <v>2352</v>
      </c>
      <c r="F98" s="71"/>
      <c r="G98" s="71"/>
      <c r="H98" s="19"/>
      <c r="I98" s="19"/>
      <c r="J98" s="28"/>
      <c r="K98" s="20">
        <f>K63*K65*K66*K67*K71*K72*K73*K68*K69*K70</f>
        <v>1948.0500000000002</v>
      </c>
      <c r="L98" s="19"/>
      <c r="M98" s="28"/>
      <c r="N98" s="20">
        <f>N63*N65*N66*N67*N71*N72*N73*N68*N69*N70</f>
        <v>4534.38</v>
      </c>
      <c r="O98" s="19"/>
      <c r="P98" s="28"/>
      <c r="Q98" s="20">
        <f>Q63*Q65*Q66*Q67*Q71*Q72*Q73*Q68*Q69*Q70</f>
        <v>3036.6899999999996</v>
      </c>
      <c r="R98" s="19"/>
      <c r="S98" s="28"/>
      <c r="T98" s="20">
        <f>T63*T65*T66*T67*T71*T72*T73*T68*T69*T70</f>
        <v>5346.0000000000018</v>
      </c>
      <c r="U98" s="19"/>
      <c r="V98" s="28"/>
      <c r="W98" s="20">
        <f>W63*W65*W66*W67*W71*W72*W73*W68*W69*W70</f>
        <v>6677.6399999999994</v>
      </c>
      <c r="X98" s="19"/>
      <c r="Y98" s="28"/>
      <c r="Z98" s="20">
        <f>Z63*Z65*Z66*Z67*Z71*Z72*Z73*Z68*Z69*Z70</f>
        <v>7127.1900000000005</v>
      </c>
      <c r="AA98" s="19"/>
      <c r="AB98" s="28"/>
      <c r="AC98" s="20">
        <f>AC63*AC65*AC66*AC67*AC71*AC72*AC73*AC68*AC69*AC70</f>
        <v>713</v>
      </c>
      <c r="AD98" s="19"/>
      <c r="AE98" s="28"/>
      <c r="AF98" s="20">
        <f>AF63*AF65*AF66*AF67*AF71*AF72*AF73*AF68*AF69*AF70</f>
        <v>3399.9749999999999</v>
      </c>
    </row>
    <row r="99" spans="1:32" s="87" customFormat="1" ht="12" customHeight="1" x14ac:dyDescent="0.15">
      <c r="A99" s="96" t="s">
        <v>86</v>
      </c>
      <c r="B99" s="97"/>
      <c r="C99" s="98"/>
      <c r="D99" s="99"/>
      <c r="E99" s="132">
        <f>G63</f>
        <v>1000</v>
      </c>
      <c r="F99" s="16"/>
      <c r="G99" s="16"/>
      <c r="H99" s="84"/>
      <c r="I99" s="84"/>
      <c r="J99" s="85"/>
      <c r="K99" s="86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</row>
    <row r="100" spans="1:32" s="8" customFormat="1" ht="26.25" customHeight="1" x14ac:dyDescent="0.2">
      <c r="A100" s="145" t="s">
        <v>80</v>
      </c>
      <c r="B100" s="145"/>
      <c r="C100" s="145"/>
      <c r="D100" s="145"/>
      <c r="E100" s="20">
        <f>IF(E98&lt;$E$99,$E$99,E98)</f>
        <v>2352</v>
      </c>
      <c r="F100" s="71"/>
      <c r="G100" s="71"/>
      <c r="H100" s="19"/>
      <c r="I100" s="19"/>
      <c r="J100" s="28"/>
      <c r="K100" s="20">
        <f>IF(K98&lt;$E$99,$E$99,K98)</f>
        <v>1948.0500000000002</v>
      </c>
      <c r="L100" s="19"/>
      <c r="M100" s="28"/>
      <c r="N100" s="20">
        <f>IF(N98&lt;$E$99,$E$99,N98)</f>
        <v>4534.38</v>
      </c>
      <c r="O100" s="19"/>
      <c r="P100" s="28"/>
      <c r="Q100" s="20">
        <f>IF(Q98&lt;$E$99,$E$99,Q98)</f>
        <v>3036.6899999999996</v>
      </c>
      <c r="R100" s="19"/>
      <c r="S100" s="28"/>
      <c r="T100" s="20">
        <f>IF(T98&lt;$E$99,$E$99,T98)</f>
        <v>5346.0000000000018</v>
      </c>
      <c r="U100" s="19"/>
      <c r="V100" s="28"/>
      <c r="W100" s="20">
        <f>IF(W98&lt;$E$99,$E$99,W98)</f>
        <v>6677.6399999999994</v>
      </c>
      <c r="X100" s="19"/>
      <c r="Y100" s="28"/>
      <c r="Z100" s="20">
        <f>IF(Z98&lt;$E$99,$E$99,Z98)</f>
        <v>7127.1900000000005</v>
      </c>
      <c r="AA100" s="19"/>
      <c r="AB100" s="28"/>
      <c r="AC100" s="20">
        <f>IF(AC98&lt;$E$99,$E$99,AC98)</f>
        <v>1000</v>
      </c>
      <c r="AD100" s="19"/>
      <c r="AE100" s="28"/>
      <c r="AF100" s="20">
        <f>IF(AF98&lt;$E$99,$E$99,AF98)</f>
        <v>3399.9749999999999</v>
      </c>
    </row>
    <row r="101" spans="1:32" s="8" customFormat="1" x14ac:dyDescent="0.2">
      <c r="A101" s="100"/>
      <c r="B101" s="100"/>
      <c r="C101" s="100"/>
      <c r="D101" s="100"/>
      <c r="E101" s="133"/>
      <c r="F101" s="16"/>
      <c r="G101" s="16"/>
      <c r="H101" s="19"/>
      <c r="I101" s="1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s="61" customFormat="1" ht="11.25" x14ac:dyDescent="0.2">
      <c r="A102" s="101" t="s">
        <v>82</v>
      </c>
      <c r="B102" s="102"/>
      <c r="C102" s="102"/>
      <c r="D102" s="102"/>
      <c r="E102" s="95">
        <f>E100*12</f>
        <v>28224</v>
      </c>
      <c r="F102" s="67"/>
      <c r="G102" s="67"/>
      <c r="H102" s="68"/>
      <c r="I102" s="68"/>
      <c r="J102" s="69"/>
      <c r="K102" s="95">
        <f>K65*K68*K69*K70*K78*K79*K80*K71*K72*K73</f>
        <v>0</v>
      </c>
      <c r="L102" s="68"/>
      <c r="M102" s="69"/>
      <c r="N102" s="95">
        <f>N65*N68*N69*N70*N78*N79*N80*N71*N72*N73</f>
        <v>0</v>
      </c>
      <c r="O102" s="68"/>
      <c r="P102" s="69"/>
      <c r="Q102" s="95">
        <f>Q65*Q68*Q69*Q70*Q78*Q79*Q80*Q71*Q72*Q73</f>
        <v>0</v>
      </c>
      <c r="R102" s="68"/>
      <c r="S102" s="69"/>
      <c r="T102" s="95">
        <f>T65*T68*T69*T70*T78*T79*T80*T71*T72*T73</f>
        <v>0</v>
      </c>
      <c r="U102" s="68"/>
      <c r="V102" s="69"/>
      <c r="W102" s="95">
        <f>W65*W68*W69*W70*W78*W79*W80*W71*W72*W73</f>
        <v>0</v>
      </c>
      <c r="X102" s="68"/>
      <c r="Y102" s="69"/>
      <c r="Z102" s="95">
        <f>Z65*Z68*Z69*Z70*Z78*Z79*Z80*Z71*Z72*Z73</f>
        <v>0</v>
      </c>
      <c r="AA102" s="68"/>
      <c r="AB102" s="69"/>
      <c r="AC102" s="95">
        <f>AC65*AC68*AC69*AC70*AC78*AC79*AC80*AC71*AC72*AC73</f>
        <v>0</v>
      </c>
      <c r="AD102" s="68"/>
      <c r="AE102" s="69"/>
      <c r="AF102" s="95">
        <f>AF65*AF68*AF69*AF70*AF78*AF79*AF80*AF71*AF72*AF73</f>
        <v>0</v>
      </c>
    </row>
    <row r="103" spans="1:32" x14ac:dyDescent="0.2">
      <c r="A103" s="103"/>
      <c r="B103" s="104"/>
      <c r="C103" s="92"/>
      <c r="D103" s="105"/>
      <c r="E103" s="64"/>
    </row>
    <row r="104" spans="1:32" ht="15" x14ac:dyDescent="0.2">
      <c r="B104" s="74"/>
    </row>
  </sheetData>
  <mergeCells count="6">
    <mergeCell ref="A98:D98"/>
    <mergeCell ref="A100:D100"/>
    <mergeCell ref="A4:E4"/>
    <mergeCell ref="A94:D94"/>
    <mergeCell ref="A96:D96"/>
    <mergeCell ref="A95:D95"/>
  </mergeCells>
  <phoneticPr fontId="1" type="noConversion"/>
  <conditionalFormatting sqref="K5 I5">
    <cfRule type="cellIs" dxfId="12" priority="15" stopIfTrue="1" operator="lessThan">
      <formula>0</formula>
    </cfRule>
  </conditionalFormatting>
  <conditionalFormatting sqref="W5 N5 T5">
    <cfRule type="cellIs" dxfId="11" priority="14" stopIfTrue="1" operator="lessThan">
      <formula>0</formula>
    </cfRule>
  </conditionalFormatting>
  <conditionalFormatting sqref="R5">
    <cfRule type="cellIs" dxfId="10" priority="10" stopIfTrue="1" operator="lessThan">
      <formula>0</formula>
    </cfRule>
  </conditionalFormatting>
  <conditionalFormatting sqref="Q5">
    <cfRule type="cellIs" dxfId="9" priority="8" stopIfTrue="1" operator="lessThan">
      <formula>0</formula>
    </cfRule>
  </conditionalFormatting>
  <conditionalFormatting sqref="L5">
    <cfRule type="cellIs" dxfId="8" priority="11" stopIfTrue="1" operator="lessThan">
      <formula>0</formula>
    </cfRule>
  </conditionalFormatting>
  <conditionalFormatting sqref="U5">
    <cfRule type="cellIs" dxfId="7" priority="9" stopIfTrue="1" operator="lessThan">
      <formula>0</formula>
    </cfRule>
  </conditionalFormatting>
  <conditionalFormatting sqref="O5">
    <cfRule type="cellIs" dxfId="6" priority="7" stopIfTrue="1" operator="lessThan">
      <formula>0</formula>
    </cfRule>
  </conditionalFormatting>
  <conditionalFormatting sqref="Z5">
    <cfRule type="cellIs" dxfId="5" priority="6" stopIfTrue="1" operator="lessThan">
      <formula>0</formula>
    </cfRule>
  </conditionalFormatting>
  <conditionalFormatting sqref="X5">
    <cfRule type="cellIs" dxfId="4" priority="5" stopIfTrue="1" operator="lessThan">
      <formula>0</formula>
    </cfRule>
  </conditionalFormatting>
  <conditionalFormatting sqref="AC5">
    <cfRule type="cellIs" dxfId="3" priority="4" stopIfTrue="1" operator="lessThan">
      <formula>0</formula>
    </cfRule>
  </conditionalFormatting>
  <conditionalFormatting sqref="AA5">
    <cfRule type="cellIs" dxfId="2" priority="3" stopIfTrue="1" operator="lessThan">
      <formula>0</formula>
    </cfRule>
  </conditionalFormatting>
  <conditionalFormatting sqref="AF5">
    <cfRule type="cellIs" dxfId="1" priority="2" stopIfTrue="1" operator="lessThan">
      <formula>0</formula>
    </cfRule>
  </conditionalFormatting>
  <conditionalFormatting sqref="AD5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rowBreaks count="1" manualBreakCount="1">
    <brk id="63" max="4" man="1"/>
  </rowBreaks>
  <colBreaks count="1" manualBreakCount="1">
    <brk id="5" min="4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="205" zoomScaleNormal="205" workbookViewId="0">
      <selection activeCell="I2" sqref="I2"/>
    </sheetView>
  </sheetViews>
  <sheetFormatPr defaultRowHeight="12.75" x14ac:dyDescent="0.2"/>
  <cols>
    <col min="1" max="1" width="17.85546875" customWidth="1"/>
  </cols>
  <sheetData>
    <row r="1" spans="1:9" x14ac:dyDescent="0.2">
      <c r="A1" s="15" t="s">
        <v>11</v>
      </c>
      <c r="B1" s="15"/>
      <c r="C1" s="15">
        <v>1</v>
      </c>
      <c r="D1" s="15">
        <v>10</v>
      </c>
      <c r="E1" s="15">
        <v>50</v>
      </c>
      <c r="F1" s="16">
        <v>100</v>
      </c>
      <c r="G1" s="16">
        <v>300</v>
      </c>
      <c r="H1" s="16">
        <v>500</v>
      </c>
      <c r="I1" s="16">
        <v>1000</v>
      </c>
    </row>
    <row r="2" spans="1:9" x14ac:dyDescent="0.2">
      <c r="A2" s="15" t="s">
        <v>10</v>
      </c>
      <c r="B2" s="15">
        <v>0.9</v>
      </c>
      <c r="C2" s="15">
        <v>1</v>
      </c>
      <c r="D2" s="15">
        <f t="shared" ref="D2:I2" si="0">C2*$B2</f>
        <v>0.9</v>
      </c>
      <c r="E2" s="15">
        <f t="shared" si="0"/>
        <v>0.81</v>
      </c>
      <c r="F2" s="15">
        <f t="shared" si="0"/>
        <v>0.72900000000000009</v>
      </c>
      <c r="G2" s="15">
        <f t="shared" si="0"/>
        <v>0.65610000000000013</v>
      </c>
      <c r="H2" s="15">
        <f t="shared" si="0"/>
        <v>0.59049000000000018</v>
      </c>
      <c r="I2" s="15">
        <f t="shared" si="0"/>
        <v>0.53144100000000016</v>
      </c>
    </row>
    <row r="3" spans="1:9" s="26" customFormat="1" x14ac:dyDescent="0.2">
      <c r="C3" s="26" t="s">
        <v>42</v>
      </c>
      <c r="D3" s="26" t="s">
        <v>43</v>
      </c>
      <c r="E3" s="26" t="s">
        <v>44</v>
      </c>
      <c r="F3" s="26" t="s">
        <v>45</v>
      </c>
    </row>
    <row r="4" spans="1:9" x14ac:dyDescent="0.2">
      <c r="A4" t="s">
        <v>92</v>
      </c>
      <c r="B4" s="129">
        <f>Расчет!C60</f>
        <v>25</v>
      </c>
    </row>
    <row r="5" spans="1:9" x14ac:dyDescent="0.2">
      <c r="A5" t="s">
        <v>93</v>
      </c>
      <c r="B5">
        <f>IF(B4&lt;D$1,C$2,IF(B4&lt;E$1,D$2,IF(B4&lt;F$1,E$2,IF(B4&lt;G$1,F$2,IF(B4&lt;H$1,G$2,H$2)))))</f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</vt:lpstr>
      <vt:lpstr>Расчет за ед от количества 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Vasiliy Kuznetsov</dc:creator>
  <cp:lastModifiedBy>Фёдор Белянин</cp:lastModifiedBy>
  <cp:lastPrinted>2019-07-23T11:18:57Z</cp:lastPrinted>
  <dcterms:created xsi:type="dcterms:W3CDTF">2010-02-21T17:38:44Z</dcterms:created>
  <dcterms:modified xsi:type="dcterms:W3CDTF">2020-01-16T07:04:24Z</dcterms:modified>
</cp:coreProperties>
</file>